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65" activeTab="0"/>
  </bookViews>
  <sheets>
    <sheet name="Sheet" sheetId="1" r:id="rId1"/>
  </sheets>
  <definedNames>
    <definedName name="_xlnm._FilterDatabase" localSheetId="0" hidden="1">'Sheet'!$A$1:$AF$36</definedName>
  </definedNames>
  <calcPr fullCalcOnLoad="1"/>
</workbook>
</file>

<file path=xl/sharedStrings.xml><?xml version="1.0" encoding="utf-8"?>
<sst xmlns="http://schemas.openxmlformats.org/spreadsheetml/2006/main" count="3405" uniqueCount="1269">
  <si>
    <t xml:space="preserve"> Послуги з розроблення проекту землеустрою щодо встановлення меж міста Коломия Івано-Франківської області</t>
  </si>
  <si>
    <t>% зниження</t>
  </si>
  <si>
    <t>09130000-9 Нафта і дистиляти</t>
  </si>
  <si>
    <t>09310000-5 Електрична енергія</t>
  </si>
  <si>
    <t>14210000-6 Гравій, пісок, щебінь і наповнювачі</t>
  </si>
  <si>
    <t>15880000-0 Спеціальні продукти харчування, збагачені поживними речовинами</t>
  </si>
  <si>
    <t>18110000-3 Формений одяг</t>
  </si>
  <si>
    <t>18330000-1 Футболки та сорочки</t>
  </si>
  <si>
    <t>22410000-7 Марки</t>
  </si>
  <si>
    <t>22810000-1 Паперові чи картонні реєстраційні журнали</t>
  </si>
  <si>
    <t>22850000-3 Швидкозшивачі та супутнє приладдя</t>
  </si>
  <si>
    <t>30120000-6 Фотокопіювальне та поліграфічне обладнання для офсетного друку</t>
  </si>
  <si>
    <t>30190000-7 Офісне устаткування та приладдя різне</t>
  </si>
  <si>
    <t>30210000-4 Машини для обробки даних (апаратна частина)</t>
  </si>
  <si>
    <t>31320000-5 Електророзподільні кабелі</t>
  </si>
  <si>
    <t>33120000-7 Системи реєстрації медичної інформації та дослідне обладнання</t>
  </si>
  <si>
    <t>33140000-3 Медичні матеріали</t>
  </si>
  <si>
    <t>33190000-8 Медичне обладнання та вироби медичного призначення різні</t>
  </si>
  <si>
    <t>33600000-6 Фармацевтична продукція</t>
  </si>
  <si>
    <t>34320000-6 Механічні запасні частини, крім двигунів і частин двигунів</t>
  </si>
  <si>
    <t>38430000-8 Детектори та аналізатори</t>
  </si>
  <si>
    <t>39110000-6 Сидіння, стільці та супутні вироби і частини до них</t>
  </si>
  <si>
    <t>39120000-9 Столи, серванти, письмові столи та книжкові шафи</t>
  </si>
  <si>
    <t>39130000-2 Офісні меблі</t>
  </si>
  <si>
    <t>39140000-5 Меблі для дому</t>
  </si>
  <si>
    <t>39290000-1 Фурнітура різна</t>
  </si>
  <si>
    <t>44110000-4 Конструкційні матеріали</t>
  </si>
  <si>
    <t>45000000-7 Будівельні роботи та поточний ремонт</t>
  </si>
  <si>
    <t>45310000-3 Електромонтажні роботи</t>
  </si>
  <si>
    <t>48210000-3 Пакети мережевого програмного забезпечення</t>
  </si>
  <si>
    <t>50110000-9 Послуги з ремонту і технічного обслуговування мототранспортних засобів і супутнього обладнання</t>
  </si>
  <si>
    <t>50310000-1 Технічне обслуговування і ремонт офісної техніки</t>
  </si>
  <si>
    <t>50320000-4 Послуги з ремонту і технічного обслуговування персональних комп’ютерів</t>
  </si>
  <si>
    <t>50340000-0 Послуги з ремонту і технічного обслуговування аудіовізуального та оптичного обладнання</t>
  </si>
  <si>
    <t>55320000-9 Послуги з організації харчування</t>
  </si>
  <si>
    <t>60140000-1 Нерегулярні пасажирські перевезення</t>
  </si>
  <si>
    <t>64210000-1 Послуги телефонного зв’язку та передачі даних</t>
  </si>
  <si>
    <t>65110000-7 Розподіл води</t>
  </si>
  <si>
    <t>70320000-0 Послуги з надання в оренду чи продажу земельних ділянок</t>
  </si>
  <si>
    <t>70330000-3 Послуги з управління нерухомістю, надавані на платній основі чи на договірних засадах</t>
  </si>
  <si>
    <t>71240000-2 Архітектурні, інженерні та планувальні послуги</t>
  </si>
  <si>
    <t>71242000-6 Підготовка проектів та ескізів, оцінювання витрат</t>
  </si>
  <si>
    <t>71247000-1 Нагляд за будівельними роботами</t>
  </si>
  <si>
    <t>71250000-5 Архітектурні, інженерні та геодезичні послуги</t>
  </si>
  <si>
    <t>71310000-4 Консультаційні послуги у галузях інженерії та будівництва</t>
  </si>
  <si>
    <t>71315000-9 Будівельні послуги</t>
  </si>
  <si>
    <t>72260000-5 Послуги, пов’язані з програмним забезпеченням</t>
  </si>
  <si>
    <t>72410000-7 Послуги провайдерів</t>
  </si>
  <si>
    <t>79340000-9 Рекламні та маркетингові послуги</t>
  </si>
  <si>
    <t>79950000-8 Послуги з організації виставок, ярмарок і конгресів</t>
  </si>
  <si>
    <t>79970000-4 Видавничі послуги</t>
  </si>
  <si>
    <t>79990000-0 Різні послуги, пов’язані з діловою сферою</t>
  </si>
  <si>
    <t>92220000-9 Телевізійні послуги</t>
  </si>
  <si>
    <t>98340000-8 Послуги з тимчасового розміщення (проживання) та офісні послуги</t>
  </si>
  <si>
    <t>MDмил®ФКУ-3</t>
  </si>
  <si>
    <t>Pabal (ПАБАЛ)</t>
  </si>
  <si>
    <t>UAH</t>
  </si>
  <si>
    <t>ЄДРПОУ переможця</t>
  </si>
  <si>
    <t>Ідентифікатор закупівлі</t>
  </si>
  <si>
    <t>Антонюк Василь Мирославович</t>
  </si>
  <si>
    <t>Бабинюк Богдан Ярославович</t>
  </si>
  <si>
    <t>Блокнот А5, блокнот 10x15 см</t>
  </si>
  <si>
    <t>Боднар Марта Іванівна</t>
  </si>
  <si>
    <t>Будівельні матеріали</t>
  </si>
  <si>
    <t>Бурлака Ігор Васильович</t>
  </si>
  <si>
    <t>Бірчак Ігор Йосипович</t>
  </si>
  <si>
    <t>Вакуум-система OmniCup</t>
  </si>
  <si>
    <t>Валюта</t>
  </si>
  <si>
    <t xml:space="preserve">Виготовлення експертної оцінки земельної ділянки по вул. Лесі Українки, 41а </t>
  </si>
  <si>
    <t xml:space="preserve">Виготовлення експертної оцінки земельної ділянки по вул. Осипа Маковея </t>
  </si>
  <si>
    <t xml:space="preserve">Виготовлення експертної оцінки земельної ділянки по вул. С.Воробкевича, б/н </t>
  </si>
  <si>
    <t>Виготовлення звіту по оцінці землі за адресою Івано-Франківська обл., м.Коломия, вул.Б.Хмельницького</t>
  </si>
  <si>
    <t>Виготовлення звіту по оцінці землі за адресою Івано-Франківська обл., м.Коломия, вул.Пантелеймона Куліша, б/н</t>
  </si>
  <si>
    <t>Висвітлення діяльності органів влади та органів місцевого самоврядування</t>
  </si>
  <si>
    <t>Вовк Михайло Петрович</t>
  </si>
  <si>
    <t>Встановлення та налаштування робочого місця користувача системи електронного документоообігу</t>
  </si>
  <si>
    <t>Відкриті торги</t>
  </si>
  <si>
    <t>Відсутнє</t>
  </si>
  <si>
    <t>ГРОМАДСЬКА ОРГАНІЗАЦІЯ "АСОЦІАЦІЯ ЕКОНОМІЧНОГО РОЗВИТКУ КОЛОМИЙЩИНИ"</t>
  </si>
  <si>
    <t>Галаса Іван Омельянович</t>
  </si>
  <si>
    <t>Гриджук Микола Васильович</t>
  </si>
  <si>
    <t>Грицюк Василь Петрович</t>
  </si>
  <si>
    <t>Грушецький Олег Михайлович</t>
  </si>
  <si>
    <t>Гуменюк Галина Володимирівна</t>
  </si>
  <si>
    <t>ДЕРЖАВНЕ НАУКОВО-РЕСТАВРАЦІЙНЕ УПРАВЛІННЯ ІВАНО-ФРАНКІВСЬКОЇ ОБЛАСТІ</t>
  </si>
  <si>
    <t>ДП ВЦ "Геосервіс"</t>
  </si>
  <si>
    <t>ДСТУ Б.Д.1.1-1:2013 «Реставраційно-ремонтні роботи малого залу Народного дому м.Коломиї» (колишній будинок ощадної каси (мур.) 1892р., ох.№579 (110890) на вул.Театральна, 27 в м.Коломиї Івано-Франківської області (за кодом CPV за ДК 021:2015-71240000-2 (Архітектурні, інженерні та планувальні послуги)</t>
  </si>
  <si>
    <t>ДСТУ Б.Д.1.1-1:2013. "Капітальний ремонт нежитлового приміщення по вул.Чорновола, 32 в м.Коломиї Івано-Франківської області"</t>
  </si>
  <si>
    <t>ДСТУ Б.Д.1.1-1:2013. Виготовлення проектно-кошторисної документації по об'єкту: Будівництво футбольного поля ЗОШ №5 по проспекту Грушевського,64 в м.Коломиї</t>
  </si>
  <si>
    <t>ДСТУ Б.Д.1.1-1:2013. Виготовлення проектно-кошторисної документації по об'єкту: Будівництво футбольного поля ЗОШ №6 по вулиці Леонтовича, 14 в м.Коломиї</t>
  </si>
  <si>
    <t xml:space="preserve">ДСТУ Б.Д.1.1-1:2013. Виготовлення проектно-кошторисної документації по об'єкту: Будівництво футбольного поля ЗОШ №7 по вулиці Карпатській,74 в м.Коломиї </t>
  </si>
  <si>
    <t xml:space="preserve">ДСТУ Б.Д.1.1-1:2013. Виготовлення проектно-кошторисної документації по об'єкту: Нове будівництво футбольного поля ЗОШ №10 по вулиці Січових Стрільців, в м.Коломия </t>
  </si>
  <si>
    <t>ДСТУ Б.Д.1.1-1:2013. Виготовлення проектно-кошторисної документації по об'єкту: Нове будівництво футбольного поля по вул.Довбуша, 108 у м.Коломиї</t>
  </si>
  <si>
    <t>ДСТУ Б.Д.1.1-1:2013. Виготовлення проектно-кошторисної документації по об'єкту: Реконструкція шляхом термомодернізації фасаду будівлі ДНЗ №3 по вул. Гната Ковцуняка, 1 в м.Коломиї</t>
  </si>
  <si>
    <t xml:space="preserve">ДСТУ Б.Д.1.1-1:2013. Виготовлення проектно-кошторисної документації по об'єкту: Реконструкція шляхом термомодернізації фасаду будівлі ДНЗ №5 по вул. Карпатській,40б в м.Коломиї </t>
  </si>
  <si>
    <t>ДСТУ Б.Д.1.1-1:2013. Виготовлення проектно-кошторисної документації по об’єкту: «Будівництво спортивного скелелазного стенду – вуличне виконання (тренажер для занять скелелазінням)» (за кодом CPV за ДК 021:2015-71242000-6 (Підготовка проектів та ескізів, оцінювання витрат)</t>
  </si>
  <si>
    <t>ДСТУ Б.Д.1.1-1:2013. Виготовлення проектно-кошторисної документації по об’єкту: «Капітальний ремонт нежитлового приміщення по вул. Шевченка, 21 в м.Коломиї» (за кодом CPV за ДК 021:2015-71242000-6 (Підготовка проектів та ескізів, оцінювання витрат)</t>
  </si>
  <si>
    <t xml:space="preserve">ДСТУ Б.Д.1.1-1:2013. Виготовлення проектно-кошторисної документації по об’єкту: «Реконструкція шляхом термомодернізації фасаду будівлі НВК 20 по вул.О.Маковея, 16 м.Коломиї» </t>
  </si>
  <si>
    <t>ДСТУ Б.Д.1.1-1:2013. Виготовлення проектно-кошторисної документації по об’єкту: «Ремонтно-реставраційні роботи малого залу Народного дому м.Коломиї» (колишній будинок ощадної каси (мур.) 1892р., ох.№579 (110890) на вул. Театральна, 27 в м.Коломиї Івано-Франківської області (за кодом CPV за ДК 021:2015-71242000-6 (Підготовка проектів та ескізів, оцінювання витрат)</t>
  </si>
  <si>
    <t xml:space="preserve">ДСТУ Б.Д.1.1-1:2013. Виготовлення проектно-кошторисної документації по об’єкту: Будівництво критих спортивних кортів та басейну-пляжу по вул.Богдана Хмельницького, 67 у м.Коломия  </t>
  </si>
  <si>
    <t>ДСТУ Б.Д.1.1-1:2013. Здійснення технічного нагляду під час будівництва об'єкта:"Капітальний ремонт нежитлового приміщення по вул.Чорновола, 32 в м.Коломиї Івано-Франківської області"</t>
  </si>
  <si>
    <t>ДСТУ Б.Д.1.1-1:2013. Здійснення технічного нагляду під час будівництва об'єкта:Капітальний ремонт приміщення по проспекту Грушевського, 1 в м.Коломиї</t>
  </si>
  <si>
    <t>ДСТУ Б.Д.1.1-1:2013. Здійснення технічного нагляду під час будівництва об’єкта: «Капітальний ремонт нежитлового приміщення по вул. Шевченка, 21 в м.Коломиї» (за кодом CPV за ДК 021:2015-71247000-1 (Нагляд за будівельними роботами)</t>
  </si>
  <si>
    <t>ДСТУ Б.Д.1.1-1:2013. Здійснення технічного нагляду під час будівництва об’єкта: «Нове будівництво спортивного залу та майстерень Коломийського НВК «9 «Школа-природничо-математичний ліцей» по вул.М.Драгоманова, 1 в м.Коломия Івано-Франківської області»  (за кодом CPV за ДК 021:2015-71247000-1 (Нагляд за будівельними роботами</t>
  </si>
  <si>
    <t xml:space="preserve">ДСТУ Б.Д.1.1-1:2013. Здійснення технічного нагляду під час будівництва об’єкта: «Реконструкція спортивного майданчика біля будинку №248  по вул.Мазепи в м.Коломия Івано-Франківської області» </t>
  </si>
  <si>
    <t xml:space="preserve">ДСТУ Б.Д.1.1-1:2013. Здійснення технічного нагляду під час будівництва об’єкта: «Реконструкція тенісних кортів КДЮСШ на вул.О.Кобилянської, 8 в м.Коломия Івано-Франківської області»  </t>
  </si>
  <si>
    <t xml:space="preserve">ДСТУ Б.Д.1.1-1:2013. Здійснення технічного нагляду під час будівництва об’єкта: «Реконструкція футбольного поля із штучним покриттям стадіону «Юність» по вул.С.Петлюри, 11а в м.Коломия, Івано-Франківської області»  </t>
  </si>
  <si>
    <t>ДСТУ Б.Д.1.1-1:2013. Капітальний ремонт нежитлового приміщення по вул. Шевченка, 21 в м.Коломиї (за кодом CPV за ДК 021:2015-45000000-7 (Будівельні роботи та поточний ремонт)</t>
  </si>
  <si>
    <t>ДСТУ Б.Д.1.1-1:2013. Капітальний ремонт нежитлового приміщення по вул.Шевченка, 21 в м.Коломиї (за кодом CPV за ДК 021:2015-45000000-7 (Будівельні роботи та поточний ремонт)</t>
  </si>
  <si>
    <t>ДСТУ Б.Д.1.1-1:2013. Капітальний ремонт приміщення по проспекту Грушевського, 1 в м.Коломия</t>
  </si>
  <si>
    <t>ДСТУ Б.Д.1.1-1:2013. Топографо-геодезичні роботи на об’єкті: Озеро в парку ім.Т.Шевченка в м.Коломия (за кодом CPV за  ДК 021:2015 - “71315000-9“ (Будівельні роботи)</t>
  </si>
  <si>
    <t>ДСТУ Б.Д.1.1-1:2013.Здійснення технічного нагляду під час будівництва об’єкта: «Футбольне поле зі штучним покриттям Коломийської гімназії ім.М.Грушевського по вул.І.Франка, 19 в м.Коломия – будівництво»</t>
  </si>
  <si>
    <t>Дата аукціону</t>
  </si>
  <si>
    <t>Дата публікації закупівлі</t>
  </si>
  <si>
    <t>Дем'янюк Василь Михайлович</t>
  </si>
  <si>
    <t>Дем'янюк Олександр Васильович</t>
  </si>
  <si>
    <t>Деревацький Ілля Всеволодович</t>
  </si>
  <si>
    <t>Детектори та аналізатори</t>
  </si>
  <si>
    <t>Добровоцька Ольга Михайлівна</t>
  </si>
  <si>
    <t>Договір діє до:</t>
  </si>
  <si>
    <t>Електромонтажні роботи по встановленню та налагоджуванню системи відеонагляду</t>
  </si>
  <si>
    <t>Желєзняков Віктор Олександрович</t>
  </si>
  <si>
    <t>Жибак Оксана Дмитрівна</t>
  </si>
  <si>
    <t>З ПДВ</t>
  </si>
  <si>
    <t>Заправка картриджів для лазерних принтерів</t>
  </si>
  <si>
    <t>Звіт про укладений договір</t>
  </si>
  <si>
    <t>КОМУНАЛЬНЕ ПІДПРИЄМСТВО "КОЛОМИЯВОДОКАНАЛ"</t>
  </si>
  <si>
    <t>Капітанчук Володимир Володимирович</t>
  </si>
  <si>
    <t>Клапцуняк Ганна Дмитрівна</t>
  </si>
  <si>
    <t>Класифікатор</t>
  </si>
  <si>
    <t>Коломийське  комерційне відділення  АТ«Прикарпаттяобленерго»</t>
  </si>
  <si>
    <t>Копильців Микола Миколайович</t>
  </si>
  <si>
    <t>Кривошеєв Андрій Олександрович</t>
  </si>
  <si>
    <t>Крісла поворотні, крісла ІЗО</t>
  </si>
  <si>
    <t>Кузенко Тарас Петрович</t>
  </si>
  <si>
    <t>Кушнірчук Роман Васильович</t>
  </si>
  <si>
    <t>Кількість одиниць</t>
  </si>
  <si>
    <t>Кількість учасників аукціону</t>
  </si>
  <si>
    <t>Литвин Михайло Михайлович</t>
  </si>
  <si>
    <t>Ліжка односпальні з каркасом для матрацу, матраци Матролюкс Комфорт Плюс Hard з єврокаркасом</t>
  </si>
  <si>
    <t>Марки</t>
  </si>
  <si>
    <t>Марки поштові та марковані конверти</t>
  </si>
  <si>
    <t>Марковані конверти</t>
  </si>
  <si>
    <t>Матраци Матролюкс Комфорт Плюс Hard з єврокаркасом, приліжкові тумби, гардеробні шафи (трьохдверна)</t>
  </si>
  <si>
    <t>Меблі медичного призначення</t>
  </si>
  <si>
    <t>Микитчук Наталія Василівна</t>
  </si>
  <si>
    <t>Монтажно-налагоджувальні роботи по встановленню системи відеонагляду</t>
  </si>
  <si>
    <t>Мої дії</t>
  </si>
  <si>
    <t>Набір гінекологічний JS №10</t>
  </si>
  <si>
    <t xml:space="preserve">Надання автопослуг </t>
  </si>
  <si>
    <t>Надання послуг веб-хостингу</t>
  </si>
  <si>
    <t>Назва потенційного переможця (з найменшою ціною)</t>
  </si>
  <si>
    <t>Налаштування та впровадження програмного забезпечення електронного документообігу</t>
  </si>
  <si>
    <t>Нафта і дистиляти за кодом CPV за ДК 021:2015  – 09130000-9 (Бензин А-92)</t>
  </si>
  <si>
    <t>Нафта і дистиляти за кодом CPV за ДК 021:2015  – 09130000-9 (Бензин А-92, Дизельне паливо)</t>
  </si>
  <si>
    <t>Нафта і дистиляти за кодом CPV за ДК 021:2015 – 09130000-9 (Бензин А-95)</t>
  </si>
  <si>
    <t>Нафта і дистиляти за кодом CPV за ДК 021:2015 – 09130000-9 (Бензин А-95, Дизельне паливо)</t>
  </si>
  <si>
    <t>Невида Галина Іванівна</t>
  </si>
  <si>
    <t>Немає лотів</t>
  </si>
  <si>
    <t>Нецінові критерії</t>
  </si>
  <si>
    <t>Номер договору</t>
  </si>
  <si>
    <t>Ні</t>
  </si>
  <si>
    <t>ОБЛАСНЕ КОМУНАЛЬНЕ ПІДПРИЄМСТВО "КОЛОМИЙСЬКЕ МІЖРАЙОННЕ БЮРО ТЕХНІЧНОЇ ІНВЕНТАРИЗАЦІЇ"</t>
  </si>
  <si>
    <t>Обслуговування системи відеоспостереження в рамках реалізації проекту "Безпечне та комфортне місто"</t>
  </si>
  <si>
    <t>Олійник Олександр Володимирович</t>
  </si>
  <si>
    <t>Оплата водопостачання</t>
  </si>
  <si>
    <t>Основні та додаткові готельні послуги з розміщення в готельних номерах</t>
  </si>
  <si>
    <t>Оформлення енергетичного паспорту</t>
  </si>
  <si>
    <t>Очікувана вартість закупівлі</t>
  </si>
  <si>
    <t>Очікувана вартість лота</t>
  </si>
  <si>
    <t>Очікувана вартість, одиниця</t>
  </si>
  <si>
    <t>ПП Прикарпатський земельний центр</t>
  </si>
  <si>
    <t>ПРИВАТНА ФІРМА "ВІКТОРКА"</t>
  </si>
  <si>
    <t>ПРИВАТНЕ АКЦІОНЕРНЕ ТОВАРИСТВО "ПРИКАРПАТТЯОБЛЕНЕРГО"</t>
  </si>
  <si>
    <t>ПРИВАТНЕ ПІДПРИЄМСТВО "ВИРОБНИЧО-ТОРГОВА ФІРМА "КНЯЖДВІРСЬКА"</t>
  </si>
  <si>
    <t>ПРИВАТНЕ ПІДПРИЄМСТВО "ПРОМБУДСЕРВІС-КОСІВ"</t>
  </si>
  <si>
    <t>ПРИВАТНЕ ПІДПРИЄМСТВО "САНВІНД"</t>
  </si>
  <si>
    <t>ПРИВАТНЕ ПІДПРИЄМСТВО "ТЕЛЕРАДІОКОМПАНІЯ "НТК"</t>
  </si>
  <si>
    <t>ПРИВАТНЕ ПІДПРИЄМСТВО ДИЗАЙН - СТУДІЯ "ПАРАПЛАН"</t>
  </si>
  <si>
    <t>ПРИВАТНЕ ПІДПРИЄМСТВО ПРИВАТНЕ НАУКОВО-ВИРОБНИЧЕ ПІДПРИЄМСТВО "АТОН"</t>
  </si>
  <si>
    <t>ПУБЛІЧНЕ АКЦІОНЕРНЕ ТОВАРИСТВО "КОЛОМИЙСЬКА ДРУКАРНЯ ІМ. ШУХЕВИЧА"</t>
  </si>
  <si>
    <t>ПУБЛІЧНЕ АКЦІОНЕРНЕ ТОВАРИСТВО "УКРТЕЛЕКОМ"</t>
  </si>
  <si>
    <t>Пантелюк Михайло Володимирович</t>
  </si>
  <si>
    <t>Пацак Роман Дмитрович</t>
  </si>
  <si>
    <t>Переговорна процедура</t>
  </si>
  <si>
    <t>Переговорна процедура, скорочена</t>
  </si>
  <si>
    <t>Персональні комп’ютери, ноутбуки</t>
  </si>
  <si>
    <t>Пестряков Віктор Михайлович</t>
  </si>
  <si>
    <t>Послуги з ремонту і технічного обслуговування персональних комп’ютерів</t>
  </si>
  <si>
    <t>Послуги з розробки, впровадження та оновлення програмного забезпечення (розробка ПЗ «Сайт ЦНАП», розробка ПЗ «Персональний кабінет користувача», розробка та впровадження системи SMS-інформування  про готовність послуги, оновлення програмного забезпечення ЦНАП)</t>
  </si>
  <si>
    <t>Послуги з харчування</t>
  </si>
  <si>
    <t>Поспєлов Сергій Володимирович</t>
  </si>
  <si>
    <t xml:space="preserve">Поточний ремонт приміщення гуртожитку військової частини пп В 3950 в м.Коломиї, Івано-Франківської області </t>
  </si>
  <si>
    <t>Предмет закупівлі</t>
  </si>
  <si>
    <t>Приватне підприємство виробничо-торгова фірма "Княждвірська"</t>
  </si>
  <si>
    <t>Придбання картриджів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</si>
  <si>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</si>
  <si>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</si>
  <si>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</si>
  <si>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Прусак Катерина Юріївна</t>
  </si>
  <si>
    <t>Ремонт транспортних засобів</t>
  </si>
  <si>
    <t>Рогів Михайло Тарасович</t>
  </si>
  <si>
    <t>Рудь Валерій Олександрович</t>
  </si>
  <si>
    <t>Скіцько Ігор Васильович</t>
  </si>
  <si>
    <t>Солощак Наталія Василівна</t>
  </si>
  <si>
    <t>Стандартне приєднання до електромереж</t>
  </si>
  <si>
    <t>Статус договору</t>
  </si>
  <si>
    <t>Столи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</si>
  <si>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</si>
  <si>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</si>
  <si>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</si>
  <si>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</si>
  <si>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</si>
  <si>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ТОВ "ДІАВЕСТЕНД КОМПЛЕКСНІ РІШЕННЯ"</t>
  </si>
  <si>
    <t>ТОВ "ПРОТЕХ-IТ-УКРАЇНА ТОВАРИСТВО З ОБМЕЖЕНОЮ ВIДПОВIДАЛЬНIСТЮ"</t>
  </si>
  <si>
    <t>ТОВАРИСТВО З ОБМЕЖЕНОЮ ВІДПОВІДАЛЬНІСТЮ " МЕД - СЕРВІС ЛЬВІВ"</t>
  </si>
  <si>
    <t>ТОВАРИСТВО З ОБМЕЖЕНОЮ ВІДПОВІДАЛЬНІСТЮ "ЄВРО ТРАНС КЛАС 1"</t>
  </si>
  <si>
    <t>ТОВАРИСТВО З ОБМЕЖЕНОЮ ВІДПОВІДАЛЬНІСТЮ "ГЕОЗЕМКАДСЕРВІС"</t>
  </si>
  <si>
    <t>ТОВАРИСТВО З ОБМЕЖЕНОЮ ВІДПОВІДАЛЬНІСТЮ "ДЕЛЬТА МЕДІКЕЛ"</t>
  </si>
  <si>
    <t>ТОВАРИСТВО З ОБМЕЖЕНОЮ ВІДПОВІДАЛЬНІСТЮ "ЕПІЦЕНТР К"</t>
  </si>
  <si>
    <t>ТОВАРИСТВО З ОБМЕЖЕНОЮ ВІДПОВІДАЛЬНІСТЮ "КРЕАТИВ-ІНЖИНІРИНГ"</t>
  </si>
  <si>
    <t>ТОВАРИСТВО З ОБМЕЖЕНОЮ ВІДПОВІДАЛЬНІСТЮ "ЛІВАЙН ТОРГ"</t>
  </si>
  <si>
    <t>ТОВАРИСТВО З ОБМЕЖЕНОЮ ВІДПОВІДАЛЬНІСТЮ "ОРІС ФАРМ"</t>
  </si>
  <si>
    <t>ТОВАРИСТВО З ОБМЕЖЕНОЮ ВІДПОВІДАЛЬНІСТЮ "ПРИКАРПАТЕКСПЕРТ"</t>
  </si>
  <si>
    <t>ТОВАРИСТВО З ОБМЕЖЕНОЮ ВІДПОВІДАЛЬНІСТЮ "СЕРВІСНА КОМПАНІЯ "АДАМСОН"</t>
  </si>
  <si>
    <t>ТОВАРИСТВО З ОБМЕЖЕНОЮ ВІДПОВІДАЛЬНІСТЮ "СПОРТПРОЕКТ"</t>
  </si>
  <si>
    <t>ТОВАРИСТВО З ОБМЕЖЕНОЮ ВІДПОВІДАЛЬНІСТЮ "ТВД-ПРУТ"</t>
  </si>
  <si>
    <t>ТОВАРИСТВО З ОБМЕЖЕНОЮ ВІДПОВІДАЛЬНІСТЮ "ТЕЛЕРАДІОКОМПАНІЯ РАІ"</t>
  </si>
  <si>
    <t>ТОВАРИСТВО З ОБМЕЖЕНОЮ ВІДПОВІДАЛЬНІСТЮ "ТЕОМА"</t>
  </si>
  <si>
    <t>ТОВАРИСТВО З ОБМЕЖЕНОЮ ВІДПОВІДАЛЬНІСТЮ "УКРАЇНСЬКЕ БЮРО ПРИВАТИЗАЦІЇ ТА ОЦІНКИ МАЙНА"</t>
  </si>
  <si>
    <t>ТОВАРИСТВО З ОБМЕЖЕНОЮ ВІДПОВІДАЛЬНІСТЮ "ФІАТУ"</t>
  </si>
  <si>
    <t>ТОВАРИСТВО З ОБМЕЖЕНОЮ ВІДПОВІДАЛЬНІСТЮ "ФЛОРІАН"</t>
  </si>
  <si>
    <t>Так</t>
  </si>
  <si>
    <t>Тест-смужка «Accu-Chek Performa» №50</t>
  </si>
  <si>
    <t>Технічне обслуговування і ремонт офісної техніки</t>
  </si>
  <si>
    <t>Тип процедури</t>
  </si>
  <si>
    <t>Ткачук Юрій Юрійович</t>
  </si>
  <si>
    <t>Томенко Володимир Романович</t>
  </si>
  <si>
    <t>Укладення договору з:</t>
  </si>
  <si>
    <t>ФОП Гриджук Микола Васильович</t>
  </si>
  <si>
    <t>ФОП Копильців Микола Миколайович</t>
  </si>
  <si>
    <t>Фармацевтична продукція - за кодом CPV за ДК 021:2015 -  33600000-6 (Tuberculin (Туберкулін))</t>
  </si>
  <si>
    <t>Фурман Оксана Леонідівна</t>
  </si>
  <si>
    <t>Футболка біла,  футболка чорна</t>
  </si>
  <si>
    <t>Центр Поштового Зв'язку №3</t>
  </si>
  <si>
    <t>Швидкозшивачі, теки, лотки для паперу</t>
  </si>
  <si>
    <t>аукціон не передбачено</t>
  </si>
  <si>
    <t>виготовлення експертної оцінки земельної ділянки земельної ділянки по вул. Бандери біля буд №51 м. Коломия площею 0,0072</t>
  </si>
  <si>
    <t xml:space="preserve">виготовлення експертної оцінки земельної ділянки по вул. Мазепи, 210 г в м. Коломия площею 0,0283 </t>
  </si>
  <si>
    <t>виготовлення експертної оцінки земельної ділянки по вул. Мазепи, 210 г в м. Коломия площею 0,0745</t>
  </si>
  <si>
    <t xml:space="preserve">виготовлення експертної оцінки земельної ділянки по вул. Навроцького </t>
  </si>
  <si>
    <t>виготовлення експертної оцінки земельної ділянки по вул.Б.Хмельницького м.Коломия площею 1,2832 га</t>
  </si>
  <si>
    <t xml:space="preserve">виготовлення експертної оцінки земельної ділянки по вул.Грушевського, 75-б м.Коломия площею 0,0042 га </t>
  </si>
  <si>
    <t>виготовлення експертної оцінки земельної ділянки по вул.Пекарська, 4 м.Коломия площею 0,0068 га</t>
  </si>
  <si>
    <t>виготовлення звіту по оцінці землі за адресою Івано-Франківська обл., м.Коломия, вул. Гетьмана Івана Мазепи, 34-а, загальною площею 0,0044 га</t>
  </si>
  <si>
    <t xml:space="preserve">виготовлення звіту по оцінці землі за адресою Івано-Франківська обл., м.Коломия, вул. Карпатська, 71-а, загальною площею 0,1460 га </t>
  </si>
  <si>
    <t>виготовлення звіту по оцінці землі за адресою Івано-Франківська обл., м.Коломия, вул.Івана Миколайчука, б/н загальною площею 0,1163 га</t>
  </si>
  <si>
    <t>виготовлення звіту по оцінці землі за адресою Івано-Франківська обл., м.Коломия, вул.Майданського, 12 загальною площею 0,0089 га</t>
  </si>
  <si>
    <t>виготовлення звіту по оцінці землі за адресою Івано-Франківська обл., м.Коломия, вул.Майданського, 12 загальною площею 0,0141 га</t>
  </si>
  <si>
    <t>виготовлення звіту по оцінці землі за адресою Івано-Франківська обл., м.Коломия, вул.Ф.Горбаша</t>
  </si>
  <si>
    <t>виготовлення проекту землеустрою щодо відведення земельної ділянки площею 0,0429 га по вул. Гетьмана Івана Мазепи, м.Коломия, Івано-Франківської області</t>
  </si>
  <si>
    <t>виготовлення проекту землеустрою щодо відведення земельної ділянки площею 0,0500 га по вул. Симона Петлюри м. Коломия Івано-Франківська область</t>
  </si>
  <si>
    <t>виготовлення технічної документації із землеустрою щодо інвентаризації земель</t>
  </si>
  <si>
    <t>відсів гранітний, щебінь гранітний колотий, пісок білий затірочний</t>
  </si>
  <si>
    <t>друк банерів</t>
  </si>
  <si>
    <t>крісла</t>
  </si>
  <si>
    <t>надання автопослуг</t>
  </si>
  <si>
    <t>обліково-алфавітна книга, журнали реєстрації вхідної та вихідної документації, книга протоколів ВЛК, журнали реєстрації актів обстеження та направлень</t>
  </si>
  <si>
    <t>організація святкового обіду для дітей</t>
  </si>
  <si>
    <t>основні та додаткові готельні послуги з розміщення в готельних номерах</t>
  </si>
  <si>
    <t>офісні меблі</t>
  </si>
  <si>
    <t>оцінка вартості  спортивного комплексу</t>
  </si>
  <si>
    <t xml:space="preserve">пенали, стіл, тумба </t>
  </si>
  <si>
    <t>послуги з виготовлення відеоролику</t>
  </si>
  <si>
    <t>послуги з організації фестивалю</t>
  </si>
  <si>
    <t>послуги з підтримки інформаційної системи енергетичного моніторингу</t>
  </si>
  <si>
    <t>послуги по виготовленню бюлетеня по інформуванню роботи Коломийської міської ради</t>
  </si>
  <si>
    <t>послуги по обслуговуванню делегації</t>
  </si>
  <si>
    <t>послуги щодо організації проведення заходів для покращення інвестиційного іміджу міста Коломия</t>
  </si>
  <si>
    <t>придбання запасних частин до автомобілів</t>
  </si>
  <si>
    <t>придбання картриджів</t>
  </si>
  <si>
    <t xml:space="preserve">придбання ліцензійного програмного забезпечення Windows 10 pro </t>
  </si>
  <si>
    <t>програмний супровід програми «Медок»</t>
  </si>
  <si>
    <t>промоційна (рекламна) продукція (щоденник недатований з логотипом, пакет з крафту з логотипом, горнятко керамічне з символікою міста</t>
  </si>
  <si>
    <t>підписано</t>
  </si>
  <si>
    <t>рекламно-інформаційні послуги</t>
  </si>
  <si>
    <t>ремонт відеокамер</t>
  </si>
  <si>
    <t>телекомунікаційні послуги</t>
  </si>
  <si>
    <t>технічна інвентаризація для реєстрації нежитлових приміщень із випискою з матеріалів інвентарної справи</t>
  </si>
  <si>
    <t>технічне обслуговування і ремонт офісної техніки</t>
  </si>
  <si>
    <t>утболки</t>
  </si>
  <si>
    <t>швидкозшивачі, теки</t>
  </si>
  <si>
    <t>швидкозшивачі, теки, папка 2 кіл</t>
  </si>
  <si>
    <t xml:space="preserve">шкільна форма, спортивна форма </t>
  </si>
  <si>
    <t>№</t>
  </si>
  <si>
    <t>UA-P-2018-02-06-007878-a</t>
  </si>
  <si>
    <t>71247000-1 ДСТУ Б.Д.1.1-1:2013. Здійснення технічного нагляду під час будівництва об'єкта:Капітальний ремонт приміщення по проспекту Грушевського, 1 в м.Коломиї</t>
  </si>
  <si>
    <t>UA-P-2018-02-06-007927-a</t>
  </si>
  <si>
    <t>45000000-7 ДСТУ Б.Д.1.1-1:2013. "Капітальний ремонт нежитлового приміщення по вул.Чорновола, 32 в м.Коломиї Івано-Франківської області"за кодом CPV за ДК 021:2015-45000000-7 (Будівельні роботи та поточний ремонт))</t>
  </si>
  <si>
    <t>UA-P-2018-02-06-007913-a</t>
  </si>
  <si>
    <t>45000000-7 ДСТУ Б.Д.1.1-1:2013. Капітальний ремонт приміщення по проспекту Грушевського, 1 в м.Коломия за кодом CPV за ДК 021:2015-45000000-7 (Будівельні роботи та поточний ремонт))</t>
  </si>
  <si>
    <t>ПП "Пара план"</t>
  </si>
  <si>
    <t>UA-P-2018-02-02-001477-b</t>
  </si>
  <si>
    <t>32550000-3 телефони</t>
  </si>
  <si>
    <t>Тимощук Ніна Ігорівна</t>
  </si>
  <si>
    <t>UA-P-2018-02-02-001422-b</t>
  </si>
  <si>
    <t>22830000-7 зошити</t>
  </si>
  <si>
    <t>UA-P-2018-02-02-001406-b</t>
  </si>
  <si>
    <t>39220000-0 кухонне приладдя</t>
  </si>
  <si>
    <t>UA-P-2018-02-02-001439-b</t>
  </si>
  <si>
    <t>39290000-1 оплата ялинки</t>
  </si>
  <si>
    <t>Дмитрук Петро Федорович</t>
  </si>
  <si>
    <t>UA-P-2018-02-02-001445-b</t>
  </si>
  <si>
    <t>UA-P-2018-02-02-009201-b</t>
  </si>
  <si>
    <t>64220000-4 телекомунікаційні послуги доступу до пакету телепрограм</t>
  </si>
  <si>
    <t>ПП "НТК-провайдер"</t>
  </si>
  <si>
    <t>ПП "НТК -провайдер"</t>
  </si>
  <si>
    <t>UA-P-2018-02-02-001464-b</t>
  </si>
  <si>
    <t>90510000-5 послуги з вивезення сміття</t>
  </si>
  <si>
    <t>Філія "АВЕ Коломия" ТОВ "АВЕ-Івано-Франківськ"</t>
  </si>
  <si>
    <t>UA-P-2018-02-02-001399-b</t>
  </si>
  <si>
    <t>19640000-4 мішки сміттєві 60 л.</t>
  </si>
  <si>
    <t>Михалушко Н.І.</t>
  </si>
  <si>
    <t>UA-P-2018-02-02-001395-b</t>
  </si>
  <si>
    <t>39830000-9 мийні засоби</t>
  </si>
  <si>
    <t>UA-P-2018-02-02-001384-b</t>
  </si>
  <si>
    <t>33760000-5 туалетний папір</t>
  </si>
  <si>
    <t>UA-P-2018-02-06-007844-a</t>
  </si>
  <si>
    <t>39290000-1 Виготовлення та експонування інформаційної продукції соціального спрямування</t>
  </si>
  <si>
    <t>UA-P-2018-02-02-009265-b</t>
  </si>
  <si>
    <t>79710000-4 охорона приміщення Управління надання адмінінстративних послуг м.Коломия, пл.Привокзальна2а/1, м.Коломия, Івано-Франківська обл.</t>
  </si>
  <si>
    <t>Управління поліції охорони в Івано-Франківській обл.</t>
  </si>
  <si>
    <t>UA-P-2018-02-02-009280-b</t>
  </si>
  <si>
    <t>79710000-4 охорона приміщення Архіву Міської ради вулюДрагоманова,3в</t>
  </si>
  <si>
    <t>UA-P-2018-02-02-009264-b</t>
  </si>
  <si>
    <t>79710000-4 охорона приміщення Коломийської міської ради, м.Коломия, проспект Грушевського,1</t>
  </si>
  <si>
    <t>СПД</t>
  </si>
  <si>
    <t>UA-P-2018-02-02-009283-b</t>
  </si>
  <si>
    <t>UA-P-2018-02-02-009274-b</t>
  </si>
  <si>
    <t>79710000-4 охорона приміщення пр.Грушевського,1 м.Коломия, Івано-Франківська обл.</t>
  </si>
  <si>
    <t>UA-P-2018-02-13-006564-c</t>
  </si>
  <si>
    <t>50410000-2 Повторне опломбування однофазного лічильника</t>
  </si>
  <si>
    <t>АТ "Прикарпаттяобленерго"</t>
  </si>
  <si>
    <t>79130000-4 Юридичні послуги, пов’язані з оформленням і засвідченням документів</t>
  </si>
  <si>
    <t>UA-P-2018-02-14-003388-c</t>
  </si>
  <si>
    <t>ДП "Національні інформаційні системи"</t>
  </si>
  <si>
    <t>UA-P-2018-02-13-006624-c</t>
  </si>
  <si>
    <t>18930000-7 Пакети коричневі, пакети білі</t>
  </si>
  <si>
    <t>UA-P-2018-04-02-005194-a</t>
  </si>
  <si>
    <t>80510000-2 Послуги щодо оплати навчання за темою: Публічні закупівлі в системі Prozorro, новинки та аналітика. Моніторинг у закупівлях: що чекає на замовника. Розтавляємо акценти: "допороги" та "надпороги"</t>
  </si>
  <si>
    <t>ТЗОВ "Агенство тендерних процедур"</t>
  </si>
  <si>
    <t>UA-P-2018-02-14-003333-c</t>
  </si>
  <si>
    <t>39220000-0 Кухонне приладдя</t>
  </si>
  <si>
    <t>Жибак О.Д.</t>
  </si>
  <si>
    <t>UA-P-2018-02-15-004143-c</t>
  </si>
  <si>
    <t>45340000-2 Технічне обслуговування та перезаярдка вогнегасників</t>
  </si>
  <si>
    <t>ПП ДС "Пара План"</t>
  </si>
  <si>
    <t>UA-P-2018-02-13-006612-c</t>
  </si>
  <si>
    <t>92400000-5 Послуги з розміщення рекламних матеріалів в періодичних виданнях</t>
  </si>
  <si>
    <t>ТЗОВ "ЗР-Інформ"</t>
  </si>
  <si>
    <t xml:space="preserve">Чашки «Шляхтянська» </t>
  </si>
  <si>
    <t>UA-P-2018-02-21-005958-c</t>
  </si>
  <si>
    <t>ПАЛАМАРЧУК ІГОР РОМАНОВИЧ</t>
  </si>
  <si>
    <t>UA-P-2018-02-02-001515-b</t>
  </si>
  <si>
    <t>22820000-4 декларація про доходи</t>
  </si>
  <si>
    <t>ПАТ "Коломийська друкарня ім.Шухевича"</t>
  </si>
  <si>
    <t>UA-P-2018-02-02-001509-b</t>
  </si>
  <si>
    <t>22810000-1 журнал (021832), журнал (021833)</t>
  </si>
  <si>
    <t>UA-P-2018-02-15-004108-c</t>
  </si>
  <si>
    <t>22830000-7 Зошити</t>
  </si>
  <si>
    <t>UA-P-2018-03-05-006047-c</t>
  </si>
  <si>
    <t>71310000-4 Експертна оцінка вартості майна</t>
  </si>
  <si>
    <t>ТОВ "Прикарпатексперт"</t>
  </si>
  <si>
    <t>UA-P-2018-03-05-006038-c</t>
  </si>
  <si>
    <t>35110000-8 Рукави пожежні</t>
  </si>
  <si>
    <t>Єрмола Ганна Вікторівна</t>
  </si>
  <si>
    <t>н</t>
  </si>
  <si>
    <t xml:space="preserve">Виготовлення проектної кошторисної документації "Реконструкція шляхом термомодернізації фасаду будівлі ДНЗ № по 21 вул. М. Леонтовича,12 в м.Коломиї." </t>
  </si>
  <si>
    <t>UA-P-2018-03-05-006116-c</t>
  </si>
  <si>
    <t>71315000-9 ДСТУ Б.Д.1.1-1:2013 Виконати топографо-геодезичні роботи по об’єкту «Нове будівництво корпусу початкових класів ЗОШ №8 по вул.Є.Коновальця, в м.Коломия»</t>
  </si>
  <si>
    <t>71315000-9 ДСТУ Б.Д.1.1-1:2013 Виконати топографо-геодезичні роботи по об’єкту Будівництво критих спортивних кортів,басейну пляжу по вул.Богдана Хмельницького,67 у м.Коломия."</t>
  </si>
  <si>
    <t xml:space="preserve">Будівництво критих спортивних кортів,басейну пляжу по вул.Богдана Хмельницького,67 у м.Коломия." </t>
  </si>
  <si>
    <t>UA-P-2018-03-14-003057-b</t>
  </si>
  <si>
    <t>79340000-9 
Виготовлення тематичного проморолику по Програмі Громадський бюджет міста Коломиї на 2017-2021 роки</t>
  </si>
  <si>
    <t xml:space="preserve">Холодильники </t>
  </si>
  <si>
    <t>39710000-2 Електричні побутові прилади</t>
  </si>
  <si>
    <t>UA-P-2018-03-05-006063-c</t>
  </si>
  <si>
    <t>Богайчук Сергій Юрійович</t>
  </si>
  <si>
    <t>UA-P-2018-03-05-006006-c</t>
  </si>
  <si>
    <t>39510000-0 Жалюзі</t>
  </si>
  <si>
    <t>ПВКП "Люкс-Сервіс"</t>
  </si>
  <si>
    <t>UA-P-2018-03-05-006019-c</t>
  </si>
  <si>
    <t>79970000-4 Розміщення інформації в періодичному виданні «Ділова Івано-Франківщина» та мережі Інтернет</t>
  </si>
  <si>
    <t>ТОВ "Д.І.Ф"</t>
  </si>
  <si>
    <t>UA-P-2018-03-14-003107-b</t>
  </si>
  <si>
    <t>79340000-9 Виготовлення плакатів, флаєрів</t>
  </si>
  <si>
    <t>UA-P-2018-03-07-003142-c</t>
  </si>
  <si>
    <t>39290000-1 Кубки</t>
  </si>
  <si>
    <t>Боднарук Тарас Володимирович</t>
  </si>
  <si>
    <t>UA-P-2018-03-07-003138-c</t>
  </si>
  <si>
    <t>37450000-7 Спортивний інвентар</t>
  </si>
  <si>
    <t>Без використання електронної системи</t>
  </si>
  <si>
    <t>UA-P-2018-03-07-003140-c</t>
  </si>
  <si>
    <t>37440000-4 Інвентар</t>
  </si>
  <si>
    <t>50532000-3
50532000-3 Послуги з ремонту і технічного обслуговування електричної техніки, апаратури та супутнього обладнання</t>
  </si>
  <si>
    <t>ПАТ "Укртелеком" Івано-Франківська філія</t>
  </si>
  <si>
    <t xml:space="preserve">послуги з експлуатаційно-технічного обслуговування апаратури оповіщення та інших засобів оповіщенняі зв'язку цивільного захисту </t>
  </si>
  <si>
    <t>UA-P-2018-03-14-003399-b</t>
  </si>
  <si>
    <t>79990000-0 Технічна інвентаризація для реєстрації нежитлових приміщень із випискою з матеріалів інвентарної справи</t>
  </si>
  <si>
    <t xml:space="preserve">Коломийське МБТІ
</t>
  </si>
  <si>
    <t>UA-P-2018-03-21-004719-b</t>
  </si>
  <si>
    <t>31320000-5 Cтандартне приєднання до електромереж</t>
  </si>
  <si>
    <t>АТ "Прикарпаття обленерго"</t>
  </si>
  <si>
    <t>UA-P-2018-03-20-008076-c</t>
  </si>
  <si>
    <t>15890000-3 Продуктові набори</t>
  </si>
  <si>
    <t xml:space="preserve">
Пугач Микола Миколайович
</t>
  </si>
  <si>
    <t>22990000-6 Терморулони</t>
  </si>
  <si>
    <t>UA-P-2018-04-02-005184-a</t>
  </si>
  <si>
    <t xml:space="preserve">Куницький Костянин Сергійович
</t>
  </si>
  <si>
    <t>UA-P-2018-04-02-005200-a</t>
  </si>
  <si>
    <t xml:space="preserve">ТЗОВ "Агенство тендерних процедур" </t>
  </si>
  <si>
    <t>UA-P-2018-02-06-007849-a</t>
  </si>
  <si>
    <t>UA-P-2018-03-21-004722-b</t>
  </si>
  <si>
    <t xml:space="preserve">Про надання в користування кабельної каналізації електрозв’язку ПАТ «Укртелеком» </t>
  </si>
  <si>
    <t>32420000-3 Мережеве обладнання</t>
  </si>
  <si>
    <t>71310000-4 Послуги з проведення рецензування звітів по оцінці майна</t>
  </si>
  <si>
    <t>UA-P-2018-04-17-000143-a</t>
  </si>
  <si>
    <t xml:space="preserve">Прикарпатська регіональна торгова біржа
</t>
  </si>
  <si>
    <t>72310000-1 Послуги з розробки та підготовки 1 транскордонного проекту</t>
  </si>
  <si>
    <t>UA-P-2018-04-17-000128-a</t>
  </si>
  <si>
    <t xml:space="preserve">Волощук Олексій Артурович
</t>
  </si>
  <si>
    <t>АВЕ КОЛОМИЯ</t>
  </si>
  <si>
    <t>22820000-4 картка особового рахунку А4</t>
  </si>
  <si>
    <t>UA-P-2018-05-05-001948-a</t>
  </si>
  <si>
    <t xml:space="preserve">Послуги електронного цифрового підпису </t>
  </si>
  <si>
    <t>UA-P-2018-05-05-002029-a</t>
  </si>
  <si>
    <t>39290000-1 горня біле з лого і написом «Коломия єднає»</t>
  </si>
  <si>
    <t>UA-P-2018-05-05-001980-a</t>
  </si>
  <si>
    <t>35260000-4 інформаційна дошка</t>
  </si>
  <si>
    <t>UA-P-2018-05-05-001974-a</t>
  </si>
  <si>
    <t>Попович Іванна Мирославівна</t>
  </si>
  <si>
    <t>UA-P-2018-05-05-001996-a</t>
  </si>
  <si>
    <t>22820000-4 облікова картка призовника А3 2ст, висновок лікаря А4 2ст</t>
  </si>
  <si>
    <t>39220000-0 губки для посуди, швабра</t>
  </si>
  <si>
    <t>UA-P-2018-05-05-001921-a</t>
  </si>
  <si>
    <t>Куриляк Валентина Іванівна</t>
  </si>
  <si>
    <t>UA-P-2018-05-05-001926-a</t>
  </si>
  <si>
    <t>33760000-5 туалетний папір, паперові рушники</t>
  </si>
  <si>
    <t>UA-P-2018-05-05-001933-a</t>
  </si>
  <si>
    <t>44910000-2 Бордюр дорожній</t>
  </si>
  <si>
    <t>UA-P-2018-04-17-000164-a</t>
  </si>
  <si>
    <t>UA-P-2018-02-02-001493-b</t>
  </si>
  <si>
    <t>22320000-9 листівки</t>
  </si>
  <si>
    <t>32420000-3 Про надання в користування кабельної каналізації електрозв’язку ПАТ «Укртелеком»</t>
  </si>
  <si>
    <t>UA-P-2018-05-15-003042-a</t>
  </si>
  <si>
    <t>ПАТ"Укртелеком"</t>
  </si>
  <si>
    <t>71250000-5 Виконання проектної документації «Детальний план території з внесенням змін у схему Зонування території міста Коломиї в районі вулиці Петра Ніщинського»</t>
  </si>
  <si>
    <t>UA-P-2018-05-15-003141-a</t>
  </si>
  <si>
    <t>Лопушанський Микола Романович</t>
  </si>
  <si>
    <t>UA-P-2018-05-05-002017-a</t>
  </si>
  <si>
    <t>39290000-1 Виготовлення та розміщення інформаційної продукції соціального спрямування</t>
  </si>
  <si>
    <t>UA-P-2018-05-15-003239-a</t>
  </si>
  <si>
    <t>37820000-2 приладдя для образотворчого мистецтва</t>
  </si>
  <si>
    <t>UA-P-2018-05-15-003329-a</t>
  </si>
  <si>
    <t>Назарук Марта Мирославівна</t>
  </si>
  <si>
    <t>37520000-9 іграшки</t>
  </si>
  <si>
    <t>UA-P-2018-05-15-003339-a</t>
  </si>
  <si>
    <t>22450000-9 друкована продукція</t>
  </si>
  <si>
    <t>UA-P-2018-05-15-003358-a</t>
  </si>
  <si>
    <t>71240000-2 виготовлення креслення детальної траси прокладання волоконно-оптичного кабелю в каналі кабельної каналізації Укртелекому</t>
  </si>
  <si>
    <t>UA-P-2018-05-31-002334-a</t>
  </si>
  <si>
    <t>32580000-2 Факсиміле механічне</t>
  </si>
  <si>
    <t>UA-P-2018-05-05-001878-a</t>
  </si>
  <si>
    <t>Романюк Юрій Дмитрович</t>
  </si>
  <si>
    <t>UA-P-2018-06-08-001895-a</t>
  </si>
  <si>
    <t>Паламарчук Ігор Романович</t>
  </si>
  <si>
    <t xml:space="preserve">ДСТУ Б.Д.1.1-1:2013. Капітальний ремонт нежитлового приміщення по вул. Шевченка, 21 в м.Коломиї (за кодом CPV за ДК 021:2015-45000000-7 (Будівельні роботи та поточний ремонт) </t>
  </si>
  <si>
    <t>UA-P-2018-03-12-001303-c</t>
  </si>
  <si>
    <t>UA-P-2018-06-11-003596-a</t>
  </si>
  <si>
    <t>71247000-1 ДСТУ Б.Д.1.1-1:2013. Здійснення авторського нагляду під час будівництва об’єкта: «Нове будівництво спортивного залу та майстерень Коломийського НВК «9 «Школа-природничо-математичний ліцей» по вул.М.Драгоманова, 1 в м.Коломия Івано-Франківської області»  (за кодом CPV за ДК 021:2015-71247000-1 (Нагляд за будівельними роботами)</t>
  </si>
  <si>
    <t>Маринич Андрій Михайлович</t>
  </si>
  <si>
    <t>98130000-3 Членські внески</t>
  </si>
  <si>
    <t>UA-P-2018-02-13-006633-c</t>
  </si>
  <si>
    <t xml:space="preserve">ВАОМС "Асоціація міст України" </t>
  </si>
  <si>
    <t>39830000-9 продукція для чищення</t>
  </si>
  <si>
    <t>UA-P-2018-06-08-001696-a</t>
  </si>
  <si>
    <t>UA-P-2018-06-08-001835-a</t>
  </si>
  <si>
    <t>UA-P-2018-06-08-001846-a</t>
  </si>
  <si>
    <t>22820000-4 результати призову А4 2ст, направлення А5 1ст, висновок лікаря А4 2ст</t>
  </si>
  <si>
    <t>UA-P-2018-06-11-003694-a</t>
  </si>
  <si>
    <t xml:space="preserve">Пестряков Віктор Михайлович </t>
  </si>
  <si>
    <t>64210000-1 технічні, організаційні та економічні умови прокладання кабелів електрозв’язку в каналах кабельної каналізації електрозв’язку Укртелекому</t>
  </si>
  <si>
    <t>UA-P-2018-06-08-001149-a</t>
  </si>
  <si>
    <t xml:space="preserve">технічна інвентаризація для реєстрації нежитлових приміщень із випискою з матеріалів інвентарної справи </t>
  </si>
  <si>
    <t>UA-P-2018-06-08-001621-a</t>
  </si>
  <si>
    <t>Обласне комунальне підприємство "Коломийське МБТІ"</t>
  </si>
  <si>
    <t>80510000-2 послуги з організації проведення навчання/тренінгу у підготовці по фінансовій грамотності суб’єктів МСП щодо правильного залучення та використання фінансових ресурсів, підготовки проектних заявок</t>
  </si>
  <si>
    <t>UA-P-2018-06-20-001925-a</t>
  </si>
  <si>
    <t>ГО Івано-Франківський ІТ"КЛАСТЕР"</t>
  </si>
  <si>
    <t>31220000-4 електротовари</t>
  </si>
  <si>
    <t>UA-P-2018-06-20-002245-a</t>
  </si>
  <si>
    <t>Фурик Олег Петрович</t>
  </si>
  <si>
    <t>UA-P-2018-06-21-000725-a</t>
  </si>
  <si>
    <t>Михалушко Наталія Іванівна</t>
  </si>
  <si>
    <t>80510000-2 консультаційні послуги з питань ведення господарської діяльності підприємства</t>
  </si>
  <si>
    <t>UA-P-2018-06-21-000833-a</t>
  </si>
  <si>
    <t xml:space="preserve">ТзОВ "Київська бухгалтерська Служба"
</t>
  </si>
  <si>
    <t>UA-P-2018-06-21-000716-a</t>
  </si>
  <si>
    <t>UA-P-2018-06-21-000747-a</t>
  </si>
  <si>
    <t>31220000-4 розетки</t>
  </si>
  <si>
    <t>UA-P-2018-06-21-000753-a</t>
  </si>
  <si>
    <t>44520000-1 замок врізний, дріт, механізм замка, серцевина</t>
  </si>
  <si>
    <t>19640000-4 мішки сміттєві</t>
  </si>
  <si>
    <t>UA-P-2018-06-21-000739-a</t>
  </si>
  <si>
    <t>35820000-8 прапори</t>
  </si>
  <si>
    <t>UA-P-2018-07-05-003314-a</t>
  </si>
  <si>
    <t>Матченко В.С.</t>
  </si>
  <si>
    <t>22310000-6 афіша А3, фото 20x30</t>
  </si>
  <si>
    <t>UA-P-2018-07-05-002586-a</t>
  </si>
  <si>
    <t>32520000-4 блоки живлення</t>
  </si>
  <si>
    <t>UA-P-2018-07-05-002557-a</t>
  </si>
  <si>
    <t>Демянюк Василь Михайлович</t>
  </si>
  <si>
    <t>UA-P-2018-07-12-003256-b</t>
  </si>
  <si>
    <t>44220000-8 дверний блок металопластиковий</t>
  </si>
  <si>
    <t>Писарук Галина Миколаївна</t>
  </si>
  <si>
    <t>79130000-4 вчинення нотаріальних дій</t>
  </si>
  <si>
    <t>UA-P-2018-07-24-003978-b</t>
  </si>
  <si>
    <t>Яцко Петро Петрович</t>
  </si>
  <si>
    <t xml:space="preserve">ДСТУ Б.Д.1.1-1:2013. Здійснення технічного нагляду під час будівництва об’єкта: «Будівництво типової будівлі басейну “H2O-CLASSIC» по вул.Богдана Хмельницького, 67 в м.Коломия» (за кодом CPV за ДК 021:2015-71247000-1 (Нагляд за будівельними роботами) </t>
  </si>
  <si>
    <t>Департамент будівництва,житлово-комунального господарства, містобудування та архітектури Івано-Франківської обл.</t>
  </si>
  <si>
    <t>UA-P-2018-07-23-003117-b</t>
  </si>
  <si>
    <t xml:space="preserve">ДСТУ Б.Д.1.1-1:2013. Виготовлення проектно-кошторисної документації по об’єкту: «Будівництво типової будівлі басейну «H2O-CLASSIC» по вул.Богдана Хмельницького, 67 у м.Коломия. (Коригування)» (за кодом CPV за ДК 021:2015-71242000-6 (Підготовка проектів та ескізів, оцінювання витрат) </t>
  </si>
  <si>
    <t>ТОВ "СПОРТПРОЕКТ"</t>
  </si>
  <si>
    <t>UA-P-2018-07-26-003847-b</t>
  </si>
  <si>
    <t>ТЗОВ "Флоріан"</t>
  </si>
  <si>
    <t>Послуги електронного цифрового підпису</t>
  </si>
  <si>
    <t>79130000-4”Юридичні послуги, пов’язані з оформленням і засвідченням документів</t>
  </si>
  <si>
    <t>UA-P-2018-08-02-003322-b</t>
  </si>
  <si>
    <t>UA-P-2018-08-02-003410-b</t>
  </si>
  <si>
    <t>71310000-4»: Консультаційні послуги у галузях інженерії та будівництва</t>
  </si>
  <si>
    <t>Експертна оцінка вартості майна територіальної громади м.Коломия</t>
  </si>
  <si>
    <t>ТЗОВ "Прикарпатексперт"</t>
  </si>
  <si>
    <t>UA-P-2018-08-02-003429-b</t>
  </si>
  <si>
    <t>Микитюк Наталія Василівна</t>
  </si>
  <si>
    <t>UA-P-2018-08-02-003440-b</t>
  </si>
  <si>
    <t>UA-P-2018-08-02-003472-b</t>
  </si>
  <si>
    <t xml:space="preserve">Шкільне приладдя (рюкзаки) </t>
  </si>
  <si>
    <t>18930000-7 Мішки та пакети</t>
  </si>
  <si>
    <t>Назарук Світлана Андріївна</t>
  </si>
  <si>
    <t>UA-P-2018-08-02-003487-b</t>
  </si>
  <si>
    <t>UA-P-2018-08-02-003494-b</t>
  </si>
  <si>
    <t>UA-P-2018-08-02-003518-b</t>
  </si>
  <si>
    <t>UA-P-2018-08-02-003528-b</t>
  </si>
  <si>
    <t>UA-P-2018-08-02-003553-b</t>
  </si>
  <si>
    <t>UA-2018-08-15-002799-b</t>
  </si>
  <si>
    <t>71242000-6 - Підготовка проектів та ескізів, оцінювання витрат</t>
  </si>
  <si>
    <t>33077887</t>
  </si>
  <si>
    <t>33277477</t>
  </si>
  <si>
    <t>UA-2018-08-15-002804-b</t>
  </si>
  <si>
    <t xml:space="preserve">ДСТУ Б.Д.1.1-1:2013. Виготовлення проектно-кошторисної документації по об’єкту: «Будівництво спортивного скелелазного стенду – вуличне виконання (тренажер для занять скелелазінням)» (за кодом CPV за ДК 021:2015-71242000-6 (Підготовка проектів та ескізів, оцінювання витрат) </t>
  </si>
  <si>
    <t>UA-P-2018-08-15-002379-b</t>
  </si>
  <si>
    <t>32230000-4 Міні камера IDV009,Kingston mіcroSDHC 64 GB, Pawer Bank Xiaomi 10400mA</t>
  </si>
  <si>
    <t>Римчук Володимир Степанович</t>
  </si>
  <si>
    <t>UA-P-2018-08-16-002657-b</t>
  </si>
  <si>
    <t>22850000-3 швидкозшивачі паперові, швидкозшивачі пластикові, папки</t>
  </si>
  <si>
    <t>UA-P-2018-08-16-002705-b</t>
  </si>
  <si>
    <t>22320000-9 листівки до Дня незалежності</t>
  </si>
  <si>
    <t>UA-P-2018-08-16-002695-b</t>
  </si>
  <si>
    <t>22990000-6 фоточутливий папір</t>
  </si>
  <si>
    <t>UA-P-2018-08-16-002595-b</t>
  </si>
  <si>
    <t>UA-P-2018-08-16-002728-b</t>
  </si>
  <si>
    <t>22520000-1 печатка кругла, штампи кутові, оснастки кутові, оснастка кругла, оснастка металева</t>
  </si>
  <si>
    <t>UA-P-2018-08-16-002824-b</t>
  </si>
  <si>
    <t>22520000-1 печатки механічні, штампи прямокутні</t>
  </si>
  <si>
    <t>UA-P-2018-08-16-002618-b</t>
  </si>
  <si>
    <t>24910000-6 Клеї,скотч</t>
  </si>
  <si>
    <t>44810000-1 емаль біла, розчинник, кисті</t>
  </si>
  <si>
    <t>UA-P-2018-08-15-002396-b</t>
  </si>
  <si>
    <t>UA-P-2018-08-15-002407-b</t>
  </si>
  <si>
    <t>31220000-4 елементи електричних схем</t>
  </si>
  <si>
    <t>79990000-0 послуги з технічної інвентаризації щодо об’єктів нерухомого майна</t>
  </si>
  <si>
    <t>UA-P-2018-09-07-002312-a</t>
  </si>
  <si>
    <t>UA-P-2018-08-31-002571-a</t>
  </si>
  <si>
    <t>71242000-6 ДСТУ Б.Д.1.1-1:2013. Виготовлення проектно-кошторисної документації по об’єкту: «Капітальний ремонт приміщення Грушевського,1 в м.Коломиї» (за кодом CPV за ДК 021:2015-71242000-6 (Підготовка проектів та ескізів, оцінювання витрат)</t>
  </si>
  <si>
    <t>UA-P-2018-08-31-002489-a</t>
  </si>
  <si>
    <t>71242000-6 ДСТУ Б.Д.1.1-1:2013. Виготовлення проектно-кошторисної документації по об’єкту: «Реконструкція системи опалення, водопроводу, каналізації і фасаду ЗОШ І – ІІ ст.№10 по вул. Січових Стрільців,30 в м. Коломиї» (за кодом CPV за ДК 021:2015-71242000-6 (Підготовка проектів та ескізів, оцінювання витрат)</t>
  </si>
  <si>
    <t>ТзОВ " Коломиясільгаз"</t>
  </si>
  <si>
    <t>UA-P-2018-10-03-003856-c</t>
  </si>
  <si>
    <t>UA-P-2018-10-03-003872-c</t>
  </si>
  <si>
    <t>UA-P-2018-10-03-003876-c</t>
  </si>
  <si>
    <t>UA-P-2018-10-03-003882-c</t>
  </si>
  <si>
    <t>UA-P-2018-10-03-003899-c</t>
  </si>
  <si>
    <t>UA-P-2018-10-03-003907-c</t>
  </si>
  <si>
    <t>UA-P-2018-10-03-003917-c</t>
  </si>
  <si>
    <t>UA-P-2018-10-03-003920-c</t>
  </si>
  <si>
    <t>UA-P-2018-10-03-003931-c</t>
  </si>
  <si>
    <t>UA-P-2018-10-03-003937-c</t>
  </si>
  <si>
    <t>UA-P-2018-10-03-003941-c</t>
  </si>
  <si>
    <t>UA-P-2018-10-05-001049-c</t>
  </si>
  <si>
    <t>UA-P-2018-10-05-001105-c</t>
  </si>
  <si>
    <t>UA-P-2018-10-05-001173-c</t>
  </si>
  <si>
    <t>UA-P-2018-09-07-002216-a</t>
  </si>
  <si>
    <t>UA-P-2018-09-07-002222-a</t>
  </si>
  <si>
    <t>UA-P-2018-09-07-002229-a</t>
  </si>
  <si>
    <t>UA-P-2018-09-07-002253-a</t>
  </si>
  <si>
    <t>UA-P-2018-09-07-002259-a</t>
  </si>
  <si>
    <t>UA-P-2018-09-07-002273-a</t>
  </si>
  <si>
    <t>UA-P-2018-09-07-002280-a</t>
  </si>
  <si>
    <t>UA-P-2018-09-07-002286-a</t>
  </si>
  <si>
    <t>UA-P-2018-09-07-002293-a</t>
  </si>
  <si>
    <t>UA-P-2018-09-07-002297-a</t>
  </si>
  <si>
    <t>UA-P-2018-09-07-002302-a</t>
  </si>
  <si>
    <t>UA-P-2018-09-12-004293-c</t>
  </si>
  <si>
    <t>UA-P-2018-09-12-004300-c</t>
  </si>
  <si>
    <t>UA-P-2018-09-12-004311-c</t>
  </si>
  <si>
    <t>UA-P-2018-09-12-004322-c</t>
  </si>
  <si>
    <t>UA-P-2018-09-12-004329-c</t>
  </si>
  <si>
    <t>UA-P-2018-09-12-004352-c</t>
  </si>
  <si>
    <t>UA-P-2018-09-12-004358-c</t>
  </si>
  <si>
    <t>UA-P-2018-09-12-004370-c</t>
  </si>
  <si>
    <t>UA-P-2018-09-12-004378-c</t>
  </si>
  <si>
    <t>UA-P-2018-09-12-004381-c</t>
  </si>
  <si>
    <t>UA-P-2018-09-12-004386-c</t>
  </si>
  <si>
    <t>UA-P-2018-09-12-004398-c</t>
  </si>
  <si>
    <t>UA-P-2018-09-12-004405-c</t>
  </si>
  <si>
    <t>UA-P-2018-09-12-004415-c</t>
  </si>
  <si>
    <t>UA-P-2018-09-12-004420-c</t>
  </si>
  <si>
    <t>UA-P-2018-09-12-004427-c</t>
  </si>
  <si>
    <t>UA-P-2018-09-20-004352-c</t>
  </si>
  <si>
    <t>UA-P-2018-09-20-004356-c</t>
  </si>
  <si>
    <t>UA-P-2018-09-20-004357-c</t>
  </si>
  <si>
    <t>UA-P-2018-09-20-004359-c</t>
  </si>
  <si>
    <t>UA-P-2018-09-20-004361-c</t>
  </si>
  <si>
    <t>UA-P-2018-09-20-004362-c</t>
  </si>
  <si>
    <t>UA-P-2018-09-20-004365-c</t>
  </si>
  <si>
    <t>UA-P-2018-09-20-004366-c</t>
  </si>
  <si>
    <t>UA-P-2018-09-20-004371-c</t>
  </si>
  <si>
    <t>UA-P-2018-09-20-004372-c</t>
  </si>
  <si>
    <t>UA-P-2018-09-20-004379-c</t>
  </si>
  <si>
    <t>UA-P-2018-09-20-004392-c</t>
  </si>
  <si>
    <t>UA-P-2018-09-20-004396-c</t>
  </si>
  <si>
    <t>UA-P-2018-09-20-004399-c</t>
  </si>
  <si>
    <t>UA-P-2018-09-20-004403-c</t>
  </si>
  <si>
    <t>UA-P-2018-09-20-004405-c</t>
  </si>
  <si>
    <t>UA-P-2018-09-20-004406-c</t>
  </si>
  <si>
    <t>UA-P-2018-09-20-004407-c</t>
  </si>
  <si>
    <t>UA-P-2018-09-20-004410-c</t>
  </si>
  <si>
    <t>UA-P-2018-09-20-004411-c</t>
  </si>
  <si>
    <t>UA-P-2018-09-20-004415-c</t>
  </si>
  <si>
    <t>UA-P-2018-09-20-004417-c</t>
  </si>
  <si>
    <t>UA-P-2018-09-20-004418-c</t>
  </si>
  <si>
    <t>UA-P-2018-09-20-004419-c</t>
  </si>
  <si>
    <t>UA-P-2018-09-20-004420-c</t>
  </si>
  <si>
    <t>UA-P-2018-09-20-004423-c</t>
  </si>
  <si>
    <t>UA-P-2018-09-20-004424-c</t>
  </si>
  <si>
    <t>UA-P-2018-09-20-004426-c</t>
  </si>
  <si>
    <t>UA-P-2018-09-20-004428-c</t>
  </si>
  <si>
    <t>UA-P-2018-09-20-004430-c</t>
  </si>
  <si>
    <t>UA-P-2018-09-20-004431-c</t>
  </si>
  <si>
    <t>UA-P-2018-09-20-004432-c</t>
  </si>
  <si>
    <t>UA-P-2018-09-20-004434-c</t>
  </si>
  <si>
    <t>UA-P-2018-09-20-004435-c</t>
  </si>
  <si>
    <t>UA-P-2018-09-20-004437-c</t>
  </si>
  <si>
    <t>UA-P-2018-09-20-004438-c</t>
  </si>
  <si>
    <t>UA-P-2018-09-20-004439-c</t>
  </si>
  <si>
    <t>UA-P-2018-09-20-004441-c</t>
  </si>
  <si>
    <t>UA-P-2018-09-24-003606-c</t>
  </si>
  <si>
    <t>UA-P-2018-09-24-003662-c</t>
  </si>
  <si>
    <t>UA-P-2018-09-24-003673-c</t>
  </si>
  <si>
    <t>UA-P-2018-08-15-002444-b</t>
  </si>
  <si>
    <t>UA-P-2018-08-31-001291-a</t>
  </si>
  <si>
    <t>18140000-2 рукавиці</t>
  </si>
  <si>
    <t>33140000-3 рукавиці, шприци</t>
  </si>
  <si>
    <t>31120000-3 генератор, бензопила</t>
  </si>
  <si>
    <t>39140000-5 комод пеленальний, твердий пеленатор</t>
  </si>
  <si>
    <t>44510000-8 інструменти</t>
  </si>
  <si>
    <t>19510000-4 ізоляційні стрічки</t>
  </si>
  <si>
    <t>31410000-3 батарейки</t>
  </si>
  <si>
    <t>24950000-8 мастила</t>
  </si>
  <si>
    <t>31160000-5 стабілізатор напруги Volter Parus  9</t>
  </si>
  <si>
    <t>38650000-6 цифровий фотоапарат Canon powershot sx530hs</t>
  </si>
  <si>
    <t>80510000-2 послуги щодо оплати навчання за темою: «Купуємо електричну енергію по-новому: від переговорної процедури до відкритих торгів»</t>
  </si>
  <si>
    <t>39710000-2 кондиціонери</t>
  </si>
  <si>
    <t>41110000-3 вода питна</t>
  </si>
  <si>
    <t>22850000-3 папки реєстраційні справи без клапанів та папки реєстраційні справи з клапаном</t>
  </si>
  <si>
    <t>45310000-3 монтажно-налагоджувальні роботи по встановленню системи відеонагляду</t>
  </si>
  <si>
    <t>71310000-4 ДСТУ Б.Д.1.1-1:2013. Проведення експертизи в частині міцності, надійності та довговічності об’єкта будівництва, його експлуатаційної безпеки та інженерного забезпечення, у тому числі щодо доступності осіб з обмеженими фізичними можливостями та інших маломобільних груп населення; санітарного та епідеміологічного благополуччя населення; охорони праці; екології; пожежної безпеки; техногенної безпеки; енергозбереження та кошторисної частини проектної документації проекту об’єкта будівництва:    «Реконструкція системи опалення, водопроводу, каналізації і фасаду ЗОШ I-II ст.№10 по вул.Січових Стрільців, 30 в м.Коломиї»                                   (за кодом CPV за  ДК 021:2015 - “71310000-4“ (Консультаційні послуги у галузях інженерії та будівництва)</t>
  </si>
  <si>
    <t>60140000-1 нерегулярні пасажирські перевезення</t>
  </si>
  <si>
    <t>79340000-9 друк банерів</t>
  </si>
  <si>
    <t>79820000-8 послуги з виготовлення поліграфічної продукції</t>
  </si>
  <si>
    <t>70320000-0 виготовлення проекту землеустрою щодо відведення земельної ділянки площею 0,0114 га по вул.М.Леонтовича, біля будинку №4 м.Коломия Івано-Франківська область</t>
  </si>
  <si>
    <t>70320000-0 виготовлення проекту землеустрою щодо відведення земельної ділянки площею 0,0080 га по вул.Т.Шевченка м.Коломия Івано-Франківська область</t>
  </si>
  <si>
    <t>70320000-0 виготовлення експертної оцінки земельної  ділянки площею 0,0056 га, кадастровий номер 2610600000:17:001:0109, яка знаходиться по вул. Моцарта,89 в м.Коломиї</t>
  </si>
  <si>
    <t>55320000-9 готові страви для харчування членів робочої групи</t>
  </si>
  <si>
    <t>72260000-5 Програмний супровід програми «Медок»</t>
  </si>
  <si>
    <t>22810000-1 друкована продукція</t>
  </si>
  <si>
    <t>71242000-6 ДСТУ Б.Д.1.1-1:2013. Виготовлення проектно-кошторисної документації по об’єкту: «Капітальний ремонт приміщення по проспекту Грушевського, 1 в м.Коломиї» (за кодом CPV за ДК 021:2015-71242000-6 (Підготовка проектів та ескізів, оцінювання витрат)</t>
  </si>
  <si>
    <t>45000000-7 ДСТУ Б.Д.1.1-1:2013. «Будівництво спортивного скелелазного стенду – вуличне виконання (тренажер для занять скелелазінням)» (за кодом CPV за ДК 021:2015 - “45000000-7“ будівельні роботи та поточний ремонт</t>
  </si>
  <si>
    <t>71242000-6 ДСТУ Б.Д.1.1-1:2013. Виготовлення проектно-кошторисної документації по об’єкту: «Реконструкція шляхом термомодернізації фасаду будівлі НВК 20 по вул.О.Маковея, 16 м.Коломиї» (за кодом CPV за ДК 021:2015-71242000-6 (Підготовка проектів та ескізів, оцінювання витрат)</t>
  </si>
  <si>
    <t>71242000-6 ДСТУ Б.Д.1.1-1:2013 Виготовлення проектно-кошторисної документації по об’єкту «Реконструкція шляхом термомодернізації фасаду будівлі ДНЗ №3 по вул. Гната Ковцуняка, 1м. Коломиї»</t>
  </si>
  <si>
    <t>39290000-1 пакети крафтові</t>
  </si>
  <si>
    <t>22320000-9 листівки А3</t>
  </si>
  <si>
    <t>39290000-1 рамка 20*30</t>
  </si>
  <si>
    <t>79820000-8 послуги з виготовлення двох номерів (№2 і №3) повноколірного літературно-мистецького альманаху «Писанка»</t>
  </si>
  <si>
    <t>33190000-8 вироби медичного призначення</t>
  </si>
  <si>
    <t>33120000-7 тест-система імуноферм</t>
  </si>
  <si>
    <t>71242000-6 ДСТУ Б.Д.1.1-1:2013. Виготовлення проектно-кошторисної документації по об’єкту: «Капітальний ремонт ігрового майданчика з зоною відпочинку по вул.Довженка» (за кодом CPV за ДК 021:2015-71242000-6 (Підготовка проектів та ескізів, оцінювання витрат)</t>
  </si>
  <si>
    <t>45000000-7 ДСТУ Б.Д.1.1-1:2013. «Капітальний ремонт ігрового майданчика з зоною відпочинку по вул.Довженка» (за кодом CPV за ДК 021:2015 - “45000000-7“ (будівельні роботи та поточний ремонт)</t>
  </si>
  <si>
    <t>71247000-1 ДСТУ Б.Д.1.1-1:2013. Здійснення технічного нагляду «Капітальний ремонт ігрового майданчика з зоною відпочинку по вул.Довженка» (за кодом CPV за ДК 021:2015 - “71247000-1“ нагляд за будівельними роботами)</t>
  </si>
  <si>
    <t>32320000-2 LED телевізор 32</t>
  </si>
  <si>
    <t>39290000-1 дерев’яні літери та герб Коломиї</t>
  </si>
  <si>
    <t>39120000-9 столи в сесійну залу</t>
  </si>
  <si>
    <t>35260000-4 інформаційні дошки</t>
  </si>
  <si>
    <t>55320000-9 послуги з харчування</t>
  </si>
  <si>
    <t>22520000-1 печатка кругла, штампи кутові, оснастки механічні, штампи прямокутні</t>
  </si>
  <si>
    <t>71247000-1 ДСТУ Б.Д.1.1-1:2013. Здійснення технічного нагляду під час будівництва об’єкта: «Реконструкція шляхом термомодернізації фасаду будівлі ДНЗ №21 по вул.М.Леонтовича, 12 в м.Коломия» (за кодом CPV за ДК 021:2015 - “71247000-1“ нагляд за будівельними роботами)</t>
  </si>
  <si>
    <t>71247000-1 ДСТУ Б.Д.1.1-1:2013. Здійснення авторського нагляду під час будівництва об’єкта: «Реконструкція шляхом термомодернізації фасаду будівлі ДНЗ №21 по вул.М.Леонтовича, 12 в м.Коломия» (за кодом CPV за ДК 021:2015 - “71247000-1“ нагляд за будівел</t>
  </si>
  <si>
    <t>71247000-1 ДСТУ Б.Д.1.1-1:2013. Здійснення технічного нагляду під час будівництва об’єкта: «Реконструкція шляхом термомодернізації фасаду будівлі ДНЗ №5 по вул.Карпатській, 40б в м.Коломиї» (за кодом CPV за ДК 021:2015 - “71247000-1“ нагляд за будівельними роботами)</t>
  </si>
  <si>
    <t>71247000-1 ДСТУ Б.Д.1.1-1:2013. Здійснення авторського нагляду під час будівництва об’єкта: «Реконструкція шляхом термомодернізації фасаду будівлі ДНЗ №5 по вул.Карпатській, 40б в м.Коломиї»  (за кодом CPV за ДК 021:2015 - “71247000-1“ нагляд за будівельними роботами)</t>
  </si>
  <si>
    <t>71247000-1 ДСТУ Б.Д.1.1-1:2013. Здійснення технічного нагляду під час будівництва об’єкта: «Реконструкція шляхом термомодернізації фасаду будівлі НВК №20 по вул.О.Маковея, 16 в м.Коломиї» (за кодом CPV за ДК 021:2015 - “71247000-1“ нагляд за будівельними роботами)</t>
  </si>
  <si>
    <t>71247000-1 ДСТУ Б.Д.1.1-1:2013. Здійснення авторського нагляду під час будівництва об’єкта: «Реконструкція шляхом термомодернізації фасаду будівлі НВК 20 по вул.О.Маковея, 16 в м.Коломиї»  (за кодом CPV за ДК 021:2015 - “71247000-1“ нагляд за будівельними роботами)</t>
  </si>
  <si>
    <t>45000000-7 ДСТУ Б.Д.1.1-1:2013. «Капітальний ремонт ігрового майданчика по вул.Богуна» (за кодом CPV за ДК 021:2015 - “45000000-7“ (будівельні роботи та поточний ремонт)</t>
  </si>
  <si>
    <t>45000000-7 ДСТУ Б.Д.1.1-1:2013. «Капітальний ремонт ігрового майданчика по вулиці Коновальця-Мазепи «Радість» (за кодом CPV за ДК 021:2015 - “45000000-7“ (будівельні роботи та поточний ремонт)</t>
  </si>
  <si>
    <t>71247000-1 ДСТУ Б.Д.1.1-1:2013. Здійснення технічного нагляду під час будівництва об’єкта: «Капітальний ремонт ігрового майданчика по вул. Коновальця-Мазепи «Радість»  (за кодом CPV за ДК 021:2015 - “71247000-1“ нагляд за будівельними роботами)</t>
  </si>
  <si>
    <t>71247000-1 ДСТУ Б.Д.1.1-1:2013. Здійснення технічного нагляду під час будівництва об’єкта: «Капітальний ремонт ігрового майданчика по вул.Богуна в м.Коломия Івано-Франківської області» (за кодом CPV за ДК 021:2015 - “71247000-1“ нагляд за будівельними роботами)</t>
  </si>
  <si>
    <t>45000000-7 ДСТУ Б.Д.1.1-1:2013. «Реконструкція шляхом термомодернізації фасаду будівлі НВК №20 по вул.О.Маковея, 16 в м.Коломия»  (за кодом CPV за ДК 021:2015 - “45000000-7“ (будівельні роботи та поточний ремонт)</t>
  </si>
  <si>
    <t>45000000-7 ДСТУ Б.Д.1.1-1:2013. «Реконструкція шляхом термомодернізації фасаду будівлі ДНЗ №5 по вул.Карпатській, 40б в м.Коломия»  (за кодом CPV за ДК 021:2015 - “45000000-7“ (будівельні роботи та поточний ремонт)</t>
  </si>
  <si>
    <t>45000000-7 ДСТУ Б.Д.1.1-1:2013. «Реконструкція шляхом термомодернізації фасаду будівлі ДНЗ №21 по вул.М.Леонтовича, 12 в м.Коломия» (за кодом CPV за ДК 021:2015 - “45000000-7“ (будівельні роботи та поточний ремонт)</t>
  </si>
  <si>
    <t>71242000-6 ДСТУ Б.Д.1.1-1:2013. Виготовлення проектно-кошторисної документації по об’єкту: Реставраційно-ремонтні роботи нежитлового приміщення по вул.С.Петлюри, 11 в м.Коломия Івано-Франківської області»  (за кодом CPV за ДК 021:2015 - “71242000-6“
(підготовка проектів та ескізів, оцінювання витрат)</t>
  </si>
  <si>
    <t>18110000-3 спеціалізована форма</t>
  </si>
  <si>
    <t>22810000-1 журнали особистого прийому громадян</t>
  </si>
  <si>
    <t>79990000-0 технічна інвентаризація нерухомого майна із розрахунком ідеальних часток будинку по вул. Горбаша, 9</t>
  </si>
  <si>
    <t>79990000-0 технічна інвентаризація нерухомого майна із розрахунком ідеальних часток будинку по вул. Переяславська, 2</t>
  </si>
  <si>
    <t>39110000-6 крісла</t>
  </si>
  <si>
    <t>39150000-8 стелаж металевий фарбований</t>
  </si>
  <si>
    <t>31710000-6 електронне приладдя</t>
  </si>
  <si>
    <t>22810000-1 блокноти А5</t>
  </si>
  <si>
    <t>45310000-3 встановлення кондиціонерів</t>
  </si>
  <si>
    <t>80510000-2 навчання з питань «Охорони праці»</t>
  </si>
  <si>
    <t>70330000-3 розроблення технічної документації із землеустрою щодо поділу земельної ділянки по вулиці Івана Шарлая</t>
  </si>
  <si>
    <t>70330000-3 розроблення технічної документації із землеустрою щодо поділу земельної ділянки по вулиці Івана Франка, 19</t>
  </si>
  <si>
    <t>39290000-1 щоденники з гербом, кружки керамічні з гербом, пакети з гербом</t>
  </si>
  <si>
    <t>22850000-3 швидкозшивачі пластикові</t>
  </si>
  <si>
    <t>71310000-4 ДСТУ Б.Д.1.1-1:2013. Проведення експертизи проектно-кошторисної документації по об’єкту: Реставраційно-ремонтні роботи нежитлового приміщення по вул.С.Петлюри, 11 в м.Коломия Івано-Франківської області (I черга)»  (за кодом CPV за  ДК 021:2015 - “71310000-4“ (Консультаційні послуги у галузях інженерії та будівництва</t>
  </si>
  <si>
    <t>32230000-4 апаратура для передавання радіосигналу з приймальним пристроєм</t>
  </si>
  <si>
    <t>22120000-7 статистичні видання</t>
  </si>
  <si>
    <t>45110000-1 послуги із благоустрою місць масового відпочинку біля  будинків по вул. Валова, 59, 61 та пр. Грушевського, 46 (встановлення лавочок та урн)</t>
  </si>
  <si>
    <t>39120000-9 столи, пенали, шафи, комод, тумба під стіл</t>
  </si>
  <si>
    <t>48820000-2 Сервери за кодом CPV за ДК 021:2015 – “48820000-2” (Серверне обладнання)</t>
  </si>
  <si>
    <t>30210000-4 Машини для обробки даних (апаратна частина) за кодом CPV за ДК 021:2015 – "30210000-4" 
(Робочі станції для оформлення та видачі паспорта громадянина України для виїзду за кордон)</t>
  </si>
  <si>
    <t>30230000-0 Комп’ютерне обладнання</t>
  </si>
  <si>
    <t>39220000-0 Кухонне приладдя, товари для дому та господарства і приладдя для закладів громадського харчування</t>
  </si>
  <si>
    <t>18140000-2 Аксесуари до робочого одягу</t>
  </si>
  <si>
    <t>31120000-3 Генератори</t>
  </si>
  <si>
    <t>31220000-4 Елементи електричних схем</t>
  </si>
  <si>
    <t>44510000-8 Знаряддя</t>
  </si>
  <si>
    <t>19510000-4 Гумові вироби</t>
  </si>
  <si>
    <t>31410000-3 Гальванічні елементи</t>
  </si>
  <si>
    <t>24950000-8 Спеціалізована хімічна продукція</t>
  </si>
  <si>
    <t>31160000-5 Частини електродвигунів, генераторів і трансформаторів</t>
  </si>
  <si>
    <t>38650000-6 Фотографічне обладнання</t>
  </si>
  <si>
    <t>80510000-2 Послуги з професійної підготовки спеціалістів</t>
  </si>
  <si>
    <t>41110000-3 Питна вода</t>
  </si>
  <si>
    <t>79820000-8 Послуги, пов’язані з друком</t>
  </si>
  <si>
    <t>22320000-9 Вітальні листівки</t>
  </si>
  <si>
    <t>32320000-2 Телевізійне й аудіовізуальне обладнання</t>
  </si>
  <si>
    <t>35260000-4 Поліцейські значки</t>
  </si>
  <si>
    <t>22520000-1 Обладнання для сухого витравлювання</t>
  </si>
  <si>
    <t>39150000-8 Меблі та приспособи різні</t>
  </si>
  <si>
    <t>31710000-6 Електронне обладнання</t>
  </si>
  <si>
    <t>32230000-4 Апаратура для передавання радіосигналу з приймальним пристроєм</t>
  </si>
  <si>
    <t>22120000-7 Видання</t>
  </si>
  <si>
    <t>45110000-1 Руйнування та знесення будівель і земляні роботи</t>
  </si>
  <si>
    <t>48820000-2 Сервери</t>
  </si>
  <si>
    <t>ТЗОВ "ПРОЕКСП"</t>
  </si>
  <si>
    <t>Гавриленко Людмила Миколаївна</t>
  </si>
  <si>
    <t>Бриндзак Василь Степанович</t>
  </si>
  <si>
    <t>Смерек Володимир Теодорович</t>
  </si>
  <si>
    <t>" Коломийська друкарня ім. Шухевича"</t>
  </si>
  <si>
    <t>Обласне комунальне підприємство Коломийське бюро технічної інвентаризації</t>
  </si>
  <si>
    <t>ПП"Агрус-И"</t>
  </si>
  <si>
    <t>ТЗОВ" Геземкадсервіс"</t>
  </si>
  <si>
    <t>Ясінчук Василь Васильович</t>
  </si>
  <si>
    <t>Асоціація органів місцевого самоврядування регіону Гуцульщини</t>
  </si>
  <si>
    <t>ТОВ "Біохімфарма"</t>
  </si>
  <si>
    <t>МПП "ГЕРМЕС-С"</t>
  </si>
  <si>
    <t>Обласне комунальне підприємство Коломийське міжрайонне бюро технічної інвентаризації</t>
  </si>
  <si>
    <t>ДП"Західний ЕТЦ"</t>
  </si>
  <si>
    <t>Радевич С.В.</t>
  </si>
  <si>
    <t>Кавацюк Ганна Василівна</t>
  </si>
  <si>
    <t>Агенство Тендерних процедур</t>
  </si>
  <si>
    <t>Рачковський Микола Петрович</t>
  </si>
  <si>
    <t>Книщук Анатолій Вікторович</t>
  </si>
  <si>
    <t>Потеряйло Олександр Юрійович</t>
  </si>
  <si>
    <t>ПП ПВКП Капітальне будівництво</t>
  </si>
  <si>
    <t>Лаврін Володимир Степанович</t>
  </si>
  <si>
    <t>ПрАТ "Мікросистема</t>
  </si>
  <si>
    <t>ТзОВ "Казковий двір"</t>
  </si>
  <si>
    <t>Полицький Володимир Михайлович</t>
  </si>
  <si>
    <t>Відділ капітального будівництва</t>
  </si>
  <si>
    <t>Головне управління статистики</t>
  </si>
  <si>
    <t>ТОВ"КАРАТТЕХНОАЛЬЯНС"</t>
  </si>
  <si>
    <t>Онопенко Олег Григорович</t>
  </si>
  <si>
    <t>Харбіст Дмитро Михайлович</t>
  </si>
  <si>
    <t>ТЗОВ "Іводент"</t>
  </si>
  <si>
    <t>Сліпко Ігор Володимирович</t>
  </si>
  <si>
    <t>ПП НВФ "ЕРБІ"</t>
  </si>
  <si>
    <t>ТЗОВ" СОФТ СІТІ"</t>
  </si>
  <si>
    <t>UA-P-2018-10-12-001203-b</t>
  </si>
  <si>
    <t>ТОВ"Епіцентр"</t>
  </si>
  <si>
    <t>39150000-8 Меблі та приспособи різн</t>
  </si>
  <si>
    <t>39150000-8 стелажі</t>
  </si>
  <si>
    <t>UA-P-2018-10-12-001223-b</t>
  </si>
  <si>
    <t>UA-P-2018-10-12-001229-b</t>
  </si>
  <si>
    <t xml:space="preserve">виготовлення технічної документації із землеустрою щодо інвентаризації земель площею 0,0600 га по вул.Стефаника, 5-Б м.Коломиї </t>
  </si>
  <si>
    <t>UA-P-2018-10-12-003214-b</t>
  </si>
  <si>
    <t xml:space="preserve">виготовлення звіту по оцінці землі за адресою Івано-Франківська обл., м.Коломия, вул.Івана Миколайчука,б/н </t>
  </si>
  <si>
    <t>UA-P-2018-10-12-003259-b</t>
  </si>
  <si>
    <t>UA-P-2018-10-12-003180-b</t>
  </si>
  <si>
    <t>Никифорук Віталій Іванович</t>
  </si>
  <si>
    <t xml:space="preserve">електротовари </t>
  </si>
  <si>
    <t>UA-P-2018-10-12-003203-b</t>
  </si>
  <si>
    <t>UA-P-2018-11-02-005546-b</t>
  </si>
  <si>
    <t>44620000-2 Радіатори і котли для систем центрального опалення та їх деталі</t>
  </si>
  <si>
    <t>UA-P-2018-11-02-005487-b</t>
  </si>
  <si>
    <t>UA-P-2018-11-02-005302-b</t>
  </si>
  <si>
    <t>33760000-5 Туалетний папір, носові хустинки, рушники для рук і серветки</t>
  </si>
  <si>
    <t>UA-P-2018-11-02-005279-b</t>
  </si>
  <si>
    <t>39830000-9 Продукція для чищення</t>
  </si>
  <si>
    <t>UA-P-2018-11-02-005242-b</t>
  </si>
  <si>
    <t>UA-P-2018-11-02-005231-b</t>
  </si>
  <si>
    <t>UA-P-2018-11-02-005218-b</t>
  </si>
  <si>
    <t>UA-P-2018-11-02-005188-b</t>
  </si>
  <si>
    <t>UA-P-2018-11-02-005157-b</t>
  </si>
  <si>
    <t>UA-P-2018-11-02-005125-b</t>
  </si>
  <si>
    <t>UA-P-2018-11-02-005095-b</t>
  </si>
  <si>
    <t>UA-P-2018-11-02-005068-b</t>
  </si>
  <si>
    <t>UA-P-2018-11-02-005009-b</t>
  </si>
  <si>
    <t>UA-P-2018-11-02-004989-b</t>
  </si>
  <si>
    <t>UA-P-2018-11-02-004977-b</t>
  </si>
  <si>
    <t>UA-P-2018-11-02-004960-b</t>
  </si>
  <si>
    <t>UA-P-2018-11-02-004837-b</t>
  </si>
  <si>
    <t>UA-P-2018-11-02-004794-b</t>
  </si>
  <si>
    <t>UA-P-2018-11-02-004729-b</t>
  </si>
  <si>
    <t>UA-P-2018-11-02-004501-b</t>
  </si>
  <si>
    <t>UA-P-2018-11-02-004478-b</t>
  </si>
  <si>
    <t>UA-P-2018-11-02-004443-b</t>
  </si>
  <si>
    <t>UA-P-2018-11-02-004406-b</t>
  </si>
  <si>
    <t>UA-P-2018-11-02-004274-b</t>
  </si>
  <si>
    <t>71410000-5 Послуги у сфері містобудування</t>
  </si>
  <si>
    <t>UA-P-2018-11-02-004213-b</t>
  </si>
  <si>
    <t>90510000-5 Утилізація/видалення сміття та поводження зі сміттям</t>
  </si>
  <si>
    <t>UA-P-2018-10-26-004212-c</t>
  </si>
  <si>
    <t>44420000-0 Будівельні товари</t>
  </si>
  <si>
    <t>UA-P-2018-10-26-004198-c</t>
  </si>
  <si>
    <t>UA-P-2018-10-22-003585-b</t>
  </si>
  <si>
    <t>UA-P-2018-10-22-003567-b</t>
  </si>
  <si>
    <t>UA-P-2018-10-22-003555-b</t>
  </si>
  <si>
    <t>UA-P-2018-10-22-003533-b</t>
  </si>
  <si>
    <t>UA-P-2018-10-22-003495-b</t>
  </si>
  <si>
    <t>UA-P-2018-10-12-003189-b</t>
  </si>
  <si>
    <t>UA-P-2018-10-12-002150-b</t>
  </si>
  <si>
    <t>UA-P-2018-10-12-002134-b</t>
  </si>
  <si>
    <t>UA-P-2018-10-12-002126-b</t>
  </si>
  <si>
    <t>UA-P-2018-10-01-004445-c</t>
  </si>
  <si>
    <t>UA-P-2018-03-05-006058-c</t>
  </si>
  <si>
    <t>"УКР-ЕКО-СТАНДАРТ"</t>
  </si>
  <si>
    <t>ТЗОВ "ЗР-ІНФОРМ"</t>
  </si>
  <si>
    <t>Ванжура Роман Васильович</t>
  </si>
  <si>
    <t>"Альфа Енерго Груп"</t>
  </si>
  <si>
    <t xml:space="preserve">39120000-9 Столи, серванти, письмові столи та книжкові шафи </t>
  </si>
  <si>
    <t>UA-2018-10-31-001923-c</t>
  </si>
  <si>
    <t>шафи з замками</t>
  </si>
  <si>
    <t>АВЕ-КОЛОМИЯ</t>
  </si>
  <si>
    <t>ДП"спеціалізована державна експертиза</t>
  </si>
  <si>
    <t>Кушнірук Роман Васильович</t>
  </si>
  <si>
    <t>ПП Дизайн -Студія "ПАРА-ПЛАН"</t>
  </si>
  <si>
    <t>ТзОВ "ЄВРО-БУД 2008"</t>
  </si>
  <si>
    <t>проведення експертизи проектної документації</t>
  </si>
  <si>
    <t>ПроЕксперт</t>
  </si>
  <si>
    <t>Бандурка Василь Іванович</t>
  </si>
  <si>
    <t>Теліщук Ганна Василівна</t>
  </si>
  <si>
    <t>Писарук  Г.М.</t>
  </si>
  <si>
    <t>деревацький Ілля Всеволодович</t>
  </si>
  <si>
    <t xml:space="preserve">Детектори та аналізатори за кодом CPV за ДК 021:2015 – “38430000-8” (Гематологічний автоматичний аналізатор, аналізатор сечі) </t>
  </si>
  <si>
    <t xml:space="preserve">38430000-8 Детектори та аналізатори </t>
  </si>
  <si>
    <t>UA-2018-09-17-002665-c</t>
  </si>
  <si>
    <t>ТзОВ МЕДІПРАЙМ</t>
  </si>
  <si>
    <t>UA-P-2018-11-16-005519-a</t>
  </si>
  <si>
    <t>UA-P-2018-11-15-005369-a</t>
  </si>
  <si>
    <t>UA-P-2018-11-15-005095-a</t>
  </si>
  <si>
    <t>UA-P-2018-11-15-004665-a</t>
  </si>
  <si>
    <t>UA-P-2018-11-15-004503-a</t>
  </si>
  <si>
    <t>UA-P-2018-11-15-004475-a</t>
  </si>
  <si>
    <t>UA-P-2018-11-15-004443-a</t>
  </si>
  <si>
    <t>UA-P-2018-11-15-004401-a</t>
  </si>
  <si>
    <t>UA-P-2018-11-15-004387-a</t>
  </si>
  <si>
    <t>UA-P-2018-11-15-004366-a</t>
  </si>
  <si>
    <t>UA-P-2018-11-15-004306-a</t>
  </si>
  <si>
    <t>UA-P-2018-11-15-004280-a</t>
  </si>
  <si>
    <t>UA-P-2018-11-15-004256-a</t>
  </si>
  <si>
    <t>UA-P-2018-11-15-004232-a</t>
  </si>
  <si>
    <t>UA-P-2018-11-15-004199-a</t>
  </si>
  <si>
    <t>UA-P-2018-11-15-004176-a</t>
  </si>
  <si>
    <t>UA-P-2018-11-15-004144-a</t>
  </si>
  <si>
    <t>UA-P-2018-11-15-004128-a</t>
  </si>
  <si>
    <t>UA-P-2018-11-15-004069-a</t>
  </si>
  <si>
    <t>UA-P-2018-11-15-003902-a</t>
  </si>
  <si>
    <t>UA-P-2018-11-15-003743-a</t>
  </si>
  <si>
    <t>UA-P-2018-11-15-003695-a</t>
  </si>
  <si>
    <t>UA-P-2018-11-09-003262-c</t>
  </si>
  <si>
    <t>UA-P-2018-11-09-003246-c</t>
  </si>
  <si>
    <t>UA-P-2018-11-09-003232-c</t>
  </si>
  <si>
    <t>UA-P-2018-11-09-003167-c</t>
  </si>
  <si>
    <t>UA-P-2018-11-09-003142-c</t>
  </si>
  <si>
    <t>UA-P-2018-11-09-003099-c</t>
  </si>
  <si>
    <t>UA-P-2018-11-09-003087-c</t>
  </si>
  <si>
    <t>UA-P-2018-11-08-004473-c</t>
  </si>
  <si>
    <t>UA-P-2018-11-08-004464-c</t>
  </si>
  <si>
    <t>UA-P-2018-11-08-004437-c</t>
  </si>
  <si>
    <t>UA-P-2018-11-08-004389-c</t>
  </si>
  <si>
    <t>UA-P-2018-11-08-004312-c</t>
  </si>
  <si>
    <t>UA-P-2018-11-08-004301-c</t>
  </si>
  <si>
    <t>UA-P-2018-11-08-004294-c</t>
  </si>
  <si>
    <t>UA-P-2018-11-08-004285-c</t>
  </si>
  <si>
    <t>UA-P-2018-11-08-004266-c</t>
  </si>
  <si>
    <t>39120000-9 Столи, тумби під стіл, тумба - купе</t>
  </si>
  <si>
    <t>71247000-1 ДСТУ Б.Д.1.1-1:2013. Здійснення технічного нагляду під час будівництва обєкту "Реконструкція системи опалення, водопроводу, каналізації і фасаду ЗОШ I-II ст.№10 по вул.Січових Стрільців, 30 в м.Коломиї (за кодом CPV за ДК 021:2015-71247000-1 нагляд за будівельними роботами)</t>
  </si>
  <si>
    <t>39120000-9 Столи, тумби під стіл, шафи для папок</t>
  </si>
  <si>
    <t>71247000-1 ДСТУ Б.Д.1.1-1:2013. Здійснення технічного нагляду під час будівництва об’єкта: «Поточний ремонт приміщення №5 будівлі по проспекту Грушевського, 1 в м.К оломиї (за кодом CPV за ДК 021:2015-71247000-1 (Нагляд за будівельними роботами)</t>
  </si>
  <si>
    <t>24450000-3 дезинфекційні засоби ( «Жавель-Клейд»,Біо Хлор)</t>
  </si>
  <si>
    <t>33190000-8 пробірки вакуумні, тримачі для вакуумних пробірок, голки для взяття крові</t>
  </si>
  <si>
    <t>33120000-7 тест-система імуноферм, тести на виявлення Вілінфекцій та гепатиту</t>
  </si>
  <si>
    <t>45310000-3 монтаж, пуско-налагоджуваня  охоронної системи сигналізації</t>
  </si>
  <si>
    <t>70320000-0 виготовлення експертної оцінки земельної ділянки по вул. Г.І.Мазепи  м.Коломиї площею 0,0429</t>
  </si>
  <si>
    <t>70320000-0 виготовлення експертної оцінки земельної ділянки по вул. О.Пушкіна  площею 0,4301 га</t>
  </si>
  <si>
    <t>72260000-5 технічне обслуговування автоматизованого робочого місця користувача</t>
  </si>
  <si>
    <t>70320000-0 виготовлення експертної оцінки земельної ділянки по вул. О.Маковея площею 0,0215 га</t>
  </si>
  <si>
    <t>98130000-3 членські внески</t>
  </si>
  <si>
    <t>34320000-6 придбання запасних частин до автомобілів</t>
  </si>
  <si>
    <t>79990000-0 технічна інвентаризація нерухомого майна з виготовленням технічного паспорту будинку по вул.Драгоманова,3</t>
  </si>
  <si>
    <t>79990000-0 технічна інвентаризація нерухомого майна з виготовленням технічного паспорту будинку по вул.Ковцуняка ,1В</t>
  </si>
  <si>
    <t>79990000-0 технічна інвентаризація нерухомого майна з виготовленням технічного паспорту будинку по пр.Грушевського,64</t>
  </si>
  <si>
    <t>79990000-0 технічна інвентаризація нерухомого майна з виготовленням технічного паспорту будинку по вул.Стефаника, 11а</t>
  </si>
  <si>
    <t>22410000-7 марки поштові та марковані конверти</t>
  </si>
  <si>
    <t>22410000-7 марковані конверти</t>
  </si>
  <si>
    <t>66510000-8 страхування цивільно-правової відповідальності власників наземних транспортних засобів</t>
  </si>
  <si>
    <t>39220000-0 товари для господарства</t>
  </si>
  <si>
    <t>79340000-9 рекламно-інформаційні послуги</t>
  </si>
  <si>
    <t>64210000-1 телекомунікаційні послуги</t>
  </si>
  <si>
    <t>39110000-6 крісла TOKYO</t>
  </si>
  <si>
    <t>24450000-3 дезинфікційні засоби (санітаб)</t>
  </si>
  <si>
    <t>39290000-1 чашки «Шляхтянська»</t>
  </si>
  <si>
    <t>71310000-4 ДСТУ Б.Д.1.1-1:2013. Проведення експертизи кошторисної частини проектної документації проекту об’єкту будівництва: «Нове будівництво футбольного поля  по вул.Довбуша,108 у м. Коломиї»  (за кодом CPV за  ДК 021:2015 - “71310000-4“ (Консультаційні послуги у галузях інженерії та будівництва)</t>
  </si>
  <si>
    <t>71242000-6 ДСТУ Б.Д.1.1-1:2013. Виготовлення  проектно-кошторисної документації по об’єкту: «Реконструкція скверу біля залізничного вокзалу по вулиці Січових Стрільців в м.Коломиї» (за кодом CPV за ДК 021:2015-71242000-6 (Підготовка проектів та ескізів, оцінювання витрат)</t>
  </si>
  <si>
    <t>71242000-6 ДСТУ Б.Д.1.1-1:2013. Виготовлення  проектно-кошторисної документації на стадії робочий проект по об’єкту: «Реконструкція та покращення технічного стану озера в парку ім.Т.Шевченка в м.Коломия» (за кодом CPV за ДК 021:2015-71242000-6 (Підготовка проектів та ескізів, оцінювання витрат)</t>
  </si>
  <si>
    <t>45000000-7 ДСТУ Б.Д.1.1-1:2013. Реконструкція системи опалення, водопроводу, каналізації і фасаду ЗОШ I-II ст.№10 по вул.Січових Стрільців, 30 в м.Коломиї (за кодом CPV за ДК 021:2015-45000000-7 (Будівельні роботи та поточний ремонт)</t>
  </si>
  <si>
    <t>39110000-6 крісла Черрі</t>
  </si>
  <si>
    <t>34920000-2 конус дорожній 45 см з двома світлоповертаючими полосами</t>
  </si>
  <si>
    <t>22850000-3 швидкозшивачі, теки</t>
  </si>
  <si>
    <t>39290000-1 рамка-багет А4 зі склом</t>
  </si>
  <si>
    <t>90510000-5 утилізація/видалення сміття та поводження зі сміттям за кодом CPV ДК 021:2015 - “90510000-5“ (послуги з вивезення сміття)</t>
  </si>
  <si>
    <t>24450000-3 Агрохімічна продукція</t>
  </si>
  <si>
    <t>98130000-3 Послуги різних членських організацій</t>
  </si>
  <si>
    <t>66510000-8 Страхові послуги</t>
  </si>
  <si>
    <t>34920000-2 Дорожнє обладнання</t>
  </si>
  <si>
    <t>ТЗОВ "Богдан"</t>
  </si>
  <si>
    <t>ТЗОВ "УКРТЕХІНЖЕНІРИНГ"</t>
  </si>
  <si>
    <t>ПП "Дизайн Студія "ПАРАПЛАН"</t>
  </si>
  <si>
    <t>ПАТ "УКртелеком" Івано-Франківська філія</t>
  </si>
  <si>
    <t>ПАТ СК "Провідна"</t>
  </si>
  <si>
    <t>ТзОВ "Іводент"</t>
  </si>
  <si>
    <t>Редакція газети "Вільний голос"</t>
  </si>
  <si>
    <t>Асоціація "Енергоефективні міста України"</t>
  </si>
  <si>
    <t>ТзОВ "Геоземкадсервіс."</t>
  </si>
  <si>
    <t>ТЗОВ"Флоріан"</t>
  </si>
  <si>
    <t>UA-P-2018-11-23-006186-c</t>
  </si>
  <si>
    <t>38410000-2 термогігрометри</t>
  </si>
  <si>
    <t>UA-P-2018-11-23-006197-c</t>
  </si>
  <si>
    <t>UA-P-2018-11-23-006171-c</t>
  </si>
  <si>
    <t>38620000-7 дзеркало</t>
  </si>
  <si>
    <t>UA-P-2018-11-20-003288-c</t>
  </si>
  <si>
    <t>33600000-6 Ethanol (спирт етиловий 70% 100мл)</t>
  </si>
  <si>
    <t>UA-P-2018-11-23-006116-c</t>
  </si>
  <si>
    <t>39710000-2 електрочайник</t>
  </si>
  <si>
    <t>UA-P-2018-11-20-003207-c</t>
  </si>
  <si>
    <t>80510000-2 Консультаційні послуги з навчання спеціалістів з питань здійснення публічних закупівель</t>
  </si>
  <si>
    <t>UA-P-2018-11-15-004345-a</t>
  </si>
  <si>
    <t>22850000-3 швидкозшивачі паперові, швидкозшивачі пластикові</t>
  </si>
  <si>
    <t>UA-P-2018-12-06-008321-c</t>
  </si>
  <si>
    <t>33120000-7 системи реєстрації медичної інформації та дослідне обладнання за кодом CPV за ДК 021:2015 – “33120000-7”(пульсоксиметр MD 300C1)</t>
  </si>
  <si>
    <t>71247000-1 ДСТУ Б.Д.1.1-1:2013. Здійснення технічного нагляду під час будівництва об’єкта: «Поточний ремонт приміщення №5 будівлі по проспекту Грушевського, 1 в м.Коломиї»  (за кодом CPV за ДК 021:2015-71247000-1 (Нагляд за будівельними роботами)</t>
  </si>
  <si>
    <t>UA-P-2018-11-29-003866-c</t>
  </si>
  <si>
    <t>30230000-0 захищені носії особистих ключів</t>
  </si>
  <si>
    <t>UA-P-2018-11-29-003797-c</t>
  </si>
  <si>
    <t>30120000-6 картриджі, друкуюча головка</t>
  </si>
  <si>
    <t>71247000-1 ДСТУ Б.Д.1.1-1:2013. Здійснення технічного нагляду під час будівництва об’єкта «Будівництво спортивного скелелазного стенду – вуличне виконання (тренажер для занять скелелазінням)»
 (за кодом CPV за ДК 021:2015-71247000-1 (Нагляд за будівельними роботами)</t>
  </si>
  <si>
    <t>UA-P-2018-11-30-002814-c</t>
  </si>
  <si>
    <t>71242000-6 ДСТУ Б.Д.1.1-1:2013. Виготовлення проектно-кошторисної документації по об’єкту: «Поточний ремонт приміщення №5 будівлі по проспекту Грушевського, 1 в м.Коломиї”
(за кодом CPV за ДК 021:2015-71242000-6 (Підготовка проектів та ескізів, оцінювання витрат)</t>
  </si>
  <si>
    <t>UA-P-2018-11-29-003882-c</t>
  </si>
  <si>
    <t>70320000-0 розробка проекту землеустрою щодо відведення земельної ділянки по вулиці Січових Стрільців, для будівництва та обслуговування будівель тогівлі, орієнтовною площею 0,0069 га</t>
  </si>
  <si>
    <t>UA-P-2018-12-06-008475-c</t>
  </si>
  <si>
    <t>71242000-6 ДСТУ Б.Д.1.1-1:2013. Виготовлення проектно-кошторисної документації по об’єкту: «Капітальний ремонт нежитлового приміщення по вул. Шевченка, 21 в м.Коломиї за кодом CPV за ДК 021:2015-“71242000-6“(підготовка проектів та ескізів, оцінювання витрат)</t>
  </si>
  <si>
    <t>UA-P-2018-12-06-008750-c</t>
  </si>
  <si>
    <t>71247000-1 ДСТУ Б.Д.1.1-1:2013 Здійснення технічного нагляду під час будівництва об'єкта: «Реконструкція скверу біля залізничного вокзалу по вулиці Січових Стрільців у місті Коломиї» (за кодом CPV за ДК 021:2015- “71247000-1“ нагляд за будівельними роботами)</t>
  </si>
  <si>
    <t>UA-P-2018-11-29-003904-c</t>
  </si>
  <si>
    <t>70320000-0 розробка проекту землеустрою щодо відведення земельної ділянки по вулиці Об’їздна, для іншої житлової забудови площею 0,5879 га</t>
  </si>
  <si>
    <t>UA-P-2018-11-20-003405-c</t>
  </si>
  <si>
    <t>44620000-2 радіатори</t>
  </si>
  <si>
    <t>UA-P-2018-11-29-002339-c</t>
  </si>
  <si>
    <t>15840000-8 солодощі (подарунки до Дня Святого Миколая)</t>
  </si>
  <si>
    <t>UA-P-2018-11-29-003612-c</t>
  </si>
  <si>
    <t>71247000-1 ДСТУ Б.Д.1.1-1:2013.Здійснення технічного нагляду під час будівництва об’єкта : «Реконструкція міської амбулаторії по пл.Привокзальній, 13 в м.Коломиї» (за кодом CPV за ДК 021:2015-71247000-1 (Нагляд за будівельними роботами)</t>
  </si>
  <si>
    <t>39290000-1 щоденник з гербом, кружки керамічні з гербом</t>
  </si>
  <si>
    <t>UA-P-2018-12-06-008424-c</t>
  </si>
  <si>
    <t>33600000-6 фармацевтична продукція за кодом CPV за ДК 021:2015 – “33600000-6” (ІНДІРАБ вакцина антирабічна очищена, інактивована)</t>
  </si>
  <si>
    <t>UA-P-2018-12-06-008159-c</t>
  </si>
  <si>
    <t>71310000-4 ДСТУ Б.Д.1.1-1:2013. Виготовлення експертизи проекту будівництва щодо дотримання вимог до міцності, надійності та довговічності будинків і споруд, їх експлуатаційної безпеки та інженерного забезпечення , санітарного  та епідеміологічного благополуччя населення, екології, пожежної безпеки,охорони праці,техногенної безпеки, енергозбереження, а також кошторисної частини по об’єкту: «Реконструкція та покращення технічного стану озера в парку ім.Т.Шевченка в м.Коломия»
(за кодом CPV за ДК 021:2015-“71310000-4” консультаційні послуги у галузях інженерії та будівництва)</t>
  </si>
  <si>
    <t>UA-P-2018-11-29-003759-c</t>
  </si>
  <si>
    <t>30230000-0 принтери</t>
  </si>
  <si>
    <t>71242000-6 ДСТУ Б.Д.1.1-1:2013. Виготовлення проектно-кошторисної документації по об’єкту: «Реконструкція міської амбулаторії по пл.Привокзальній, 13 в м.Коломиї”
(за кодом CPV за ДК 021:2015-71242000-6 (Підготовка проектів та ескізів, оцінювання витрат)</t>
  </si>
  <si>
    <t>UA-P-2018-11-29-003741-c</t>
  </si>
  <si>
    <t>30210000-4 ноутбуки, системні блоки</t>
  </si>
  <si>
    <t>UA-P-2018-12-06-008549-c</t>
  </si>
  <si>
    <t>92220000-9 телевізійні послуги за кодом CPV за ДК 021:2015 - “92220000-9“ (висвітлення діяльності органів влади та органів місцевого самоврядування)</t>
  </si>
  <si>
    <t>UA-P-2018-11-20-003494-c</t>
  </si>
  <si>
    <t>45000000-7 ДСТУ Б.Д.1.1-1:2013
Поточний ремонт нежитлового приміщення для оформлення і видачі біометричних документів (паспортів громадян України) , що за адресою вул.Привокзальна 2а/1 в м.Коломиї Івано-Франківської області</t>
  </si>
  <si>
    <t>UA-P-2018-11-20-003389-c</t>
  </si>
  <si>
    <t>45000000-7 ДСТУ Б.Д.1.1-1:2013. Капітальний ремонт покрівлі житлового будинку №8 по пл.Привокзальна в м.Коломия Івано-Франківської області</t>
  </si>
  <si>
    <t>50340000-0 обслуговування системи відеоспостереження в рамках реалізації проекту "Безпечне та комфортне місто"</t>
  </si>
  <si>
    <t>UA-P-2018-11-30-002965-c</t>
  </si>
  <si>
    <t>45000000-7 ДСТУ Б.Д.1.1-1:2013. Капітальний ремонт зовнішньої каналізаційної мережи багатоповерхового будинку по вул.Бандери 40 в м.Коломия Івано-Франківської обл. (за кодом CPV за ДК 021:2015-45000000-7 (Будівельні роботи та поточний ремонт)</t>
  </si>
  <si>
    <t>45000000-7 ДСТУ Б.Д.1.1-1:2013. Поточний ремонт приміщення №5 будівлі по проспекту Грушевського, 1 в м.Коломиї
(за кодом CPV за ДК 021:2015-45000000-7 (Будівельні роботи та поточний ремонт)</t>
  </si>
  <si>
    <t>UA-P-2018-11-22-006472-c</t>
  </si>
  <si>
    <t>45000000-7 ДСТУ Б.Д.1.1-1:2013. Капітальний ремонт м’якої покрівлі в м.Коломиї житлового будинку по вул.Привокзальна,4  (за кодом CPV за ДК 021:2015-45000000-7 (Будівельні роботи та поточний ремонт)</t>
  </si>
  <si>
    <t>UA-P-2018-11-30-003002-c</t>
  </si>
  <si>
    <t>45000000-7 ДСТУ Б.Д.1.1-1:2013. Капітальний ремонт дахового покриття багатоповерхового будинку по вул.Палія, 28 в м.Коломия Івано-Франківської області (за кодом CPV за ДК 021:2015-45000000-7 (Будівельні роботи та поточний ремонт)</t>
  </si>
  <si>
    <t>71242000-6 ДСТУ Б.Д.1.1-1:2013. Виготовлення проектно-кошторисної документації по об’єкту: «Будівництво льодової арени по вул.Богдана Хмельницького, 67 у м.Коломия» (за кодом CPV за ДК 021:2015-71242000-6 (Підготовка проектів та ескізів, оцінювання витрат)</t>
  </si>
  <si>
    <t>UA-P-2018-12-06-008715-c</t>
  </si>
  <si>
    <t>45000000-7 ДСТУ Б.Д.1.1-1:2013. «Реконструкція скверу біля залізничного вокзалу по вулиці Січових Стрільців у місті Коломиї»
(за кодом CPV за ДК 021:2015-“45000000-7“ будівельні роботи та поточний ремонт)</t>
  </si>
  <si>
    <t>UA-P-2018-11-22-006587-c</t>
  </si>
  <si>
    <t>45000000-7 ДСТУ Б.Д.1.1-1:2013. Реконструкція міської амбулаторії по пл.Привокзальній, 13 в м.Коломиї  (за кодом CPV за ДК 021:2015-45000000-7 (Будівельні роботи та поточний ремонт)</t>
  </si>
  <si>
    <t>ТзОВ "Навчально-консалтинговий центр"Закупівлі"</t>
  </si>
  <si>
    <t>Безтільний Василь Іванович</t>
  </si>
  <si>
    <t>Коломийська центральна районна аптека№31</t>
  </si>
  <si>
    <t>ТЗОВ "ЕПІЦЕНТР"</t>
  </si>
  <si>
    <t>ПП "Промбудсервіс-Косів"</t>
  </si>
  <si>
    <t>Кізім Олександр Володимирович</t>
  </si>
  <si>
    <t>ПП ДС "ПараПлан"</t>
  </si>
  <si>
    <t>Колеснікова І.А</t>
  </si>
  <si>
    <t>ТОВ " Рошен -Прикарпаття"</t>
  </si>
  <si>
    <t>ТЗОВ "Агроінформсервіс"</t>
  </si>
  <si>
    <t>Березовський Роман Євгенійович</t>
  </si>
  <si>
    <t>Бортейчук  В.В.</t>
  </si>
  <si>
    <t>МПП ВФ "КАРПАТИ"</t>
  </si>
  <si>
    <t>Іванюк Володимир Іванович</t>
  </si>
  <si>
    <t>Додаткова угода про внесення змін до договору №396 від 24.09.2018 р.</t>
  </si>
  <si>
    <t>Додаткова угода про внесення змін до договору №523 від 08.11.2018 р.</t>
  </si>
  <si>
    <t>Додаткова угода про внесення змін до договору №400 від 24.09.2018 р.</t>
  </si>
  <si>
    <t>Додаткова угода про внесення змін до договору №398 від 24.09.2018 р.</t>
  </si>
  <si>
    <t>Додаткова угода про внесення змін до договору №391 від 21.09.2018 р.</t>
  </si>
  <si>
    <t>Додаткова угода про внесення змін до договору №389 від 20.09.2018 р.</t>
  </si>
  <si>
    <t>ДП "Укрдержбудекспертиза"</t>
  </si>
  <si>
    <t>35851210</t>
  </si>
  <si>
    <t>ТзОВ "Флоріан"</t>
  </si>
  <si>
    <t>32477129</t>
  </si>
  <si>
    <t>ПП Дизайн-Студія"ПараПлан"</t>
  </si>
  <si>
    <t>32805994</t>
  </si>
  <si>
    <t>ПП "Мастак-Сервіс"</t>
  </si>
  <si>
    <t>34517875</t>
  </si>
  <si>
    <t>ПП Телерадіокомпанія "НТК"</t>
  </si>
  <si>
    <t>25073559</t>
  </si>
  <si>
    <t>22178744</t>
  </si>
  <si>
    <t>ФГ "Грос"</t>
  </si>
  <si>
    <t>30869396</t>
  </si>
  <si>
    <t>2995129559</t>
  </si>
  <si>
    <t>ФОП Безтільний В.І.</t>
  </si>
  <si>
    <t>2354214433</t>
  </si>
  <si>
    <t>ПАТ "Укрпошта"</t>
  </si>
  <si>
    <t>22178632</t>
  </si>
  <si>
    <t>ФОП Семенчук Б.В.</t>
  </si>
  <si>
    <t>3420110598</t>
  </si>
  <si>
    <t>ТзОВ "Телерадіокомпанія РАІ"</t>
  </si>
  <si>
    <t>36983355</t>
  </si>
  <si>
    <t>ТзОВ "Сахара"</t>
  </si>
  <si>
    <t>31138408</t>
  </si>
  <si>
    <t>ТзОВ "Проексп"</t>
  </si>
  <si>
    <t>40993694</t>
  </si>
  <si>
    <t>ФОП Романович А.Я.</t>
  </si>
  <si>
    <t>2117402930</t>
  </si>
  <si>
    <t>ФОП Площак А.Р.</t>
  </si>
  <si>
    <t>3565207584</t>
  </si>
  <si>
    <t>ТзОВ "Файнобуд-1"</t>
  </si>
  <si>
    <t>40546558</t>
  </si>
  <si>
    <t>ПП Габрух В.В.</t>
  </si>
  <si>
    <t>2267304239</t>
  </si>
  <si>
    <t>ФОП Фартачук О.В.</t>
  </si>
  <si>
    <t>3148504938</t>
  </si>
  <si>
    <t>ФОП Табанюк І.П.</t>
  </si>
  <si>
    <t>2247418816</t>
  </si>
  <si>
    <t>ФОП Проць І.В.</t>
  </si>
  <si>
    <t>2554515595</t>
  </si>
  <si>
    <t>ФОП Заровінський А.М.</t>
  </si>
  <si>
    <t>3354602035</t>
  </si>
  <si>
    <t>ФОП Капітанчук В.В.</t>
  </si>
  <si>
    <t>2961411070</t>
  </si>
  <si>
    <t>ПФ "ВІТЮР"</t>
  </si>
  <si>
    <t>22175088</t>
  </si>
  <si>
    <t>ПП Гавриленко Л.М.</t>
  </si>
  <si>
    <t>2089004969</t>
  </si>
  <si>
    <t>ПП Писарук Г.М.</t>
  </si>
  <si>
    <t>2264303522</t>
  </si>
  <si>
    <t>ФОП Поспєлов С.В.</t>
  </si>
  <si>
    <t>3272406810</t>
  </si>
  <si>
    <t>МПП ВФ "Карпати"</t>
  </si>
  <si>
    <t>22190679</t>
  </si>
  <si>
    <t>ПП спец.ремонтно-будівельне управління "Прикарпатліфт"</t>
  </si>
  <si>
    <t>35914668</t>
  </si>
  <si>
    <t>ПП Дричак І.В.</t>
  </si>
  <si>
    <t>3312605060</t>
  </si>
  <si>
    <t>ТзОВ "Богдан"</t>
  </si>
  <si>
    <t>20540715</t>
  </si>
  <si>
    <t>ПП Черкасов О.І.</t>
  </si>
  <si>
    <t>2370003056</t>
  </si>
  <si>
    <t>UA-P-2018-12-10-008389-c</t>
  </si>
  <si>
    <t>UA-P-2018-12-27-002928-b</t>
  </si>
  <si>
    <t>71247000-1 ДСТУ Б.Д.1.1-1:2013. Здійснення технічного нагляду під час будівництва об'єкта: «Ремонтно – реставраційні роботи малого залу Народного дому м.Коломиї»  (за кодом CPV за ДК 021:2015-71247000-1 (Нагляд за будівельними роботами)</t>
  </si>
  <si>
    <t>UA-P-2018-12-27-002794-b</t>
  </si>
  <si>
    <t>45000000-7 ДСТУ Б.Д.1.1-1:2013. «Капітальний ремонт системи опалення Комунального закладу Коломийської міської ради«Коломийський міський центр первинної медико-санітарної допомоги» вул.В“ячеслава Чорновола, 32 в м.Коломиї Івано-Франківської області» (за кодом CPV за ДК 021:2015-45000000-7 (Будівельні роботи та поточний ремонт)</t>
  </si>
  <si>
    <t>UA-P-2018-12-27-002777-b</t>
  </si>
  <si>
    <t>45000000-7 ДСТУ Б.Д.1.1-1:2013 «Ремонтно – реставраційні роботи малого залу Народного дому м.Коломиї»  (за кодом CPV за ДК 021:2015--45000000-7 (Будівельні роботи та поточний ремонт)</t>
  </si>
  <si>
    <t>UA-P-2018-12-21-007509-a</t>
  </si>
  <si>
    <t>45000000-7 ДСТУ Б.Д.1.1-1:2013. Капітальний ремонт ліфтів каналізаційної мережі по вул.Леонтовича 6,п.1-п.3, в м.Коломия (за кодом CPV за ДК 021:2015-45000000-7 (Будівельні роботи та поточний ремонт)</t>
  </si>
  <si>
    <t>UA-P-2018-12-21-006609-a</t>
  </si>
  <si>
    <t>45000000-7 ДСТУ Б.Д.1.1-1:2013. Капітальний ремонт сходових маршів та площадок в середині будівлі багатоповерхового  будинку по  вул.Палія 28, в м.Коломия Івано-Франківської обл. (за кодом CPV за ДК 021:2015-45000000-7 (Будівельні роботи та поточний ремонт)</t>
  </si>
  <si>
    <t>UA-P-2018-12-21-006253-a</t>
  </si>
  <si>
    <t>45000000-7 ДСТУ Б.Д.1.1-1:2013. Капітальний ремонт зовнішньої каналізаційної мережі по вул.Довбуша 119, в м.Коломия Івано-Франківської обл. (за кодом CPV за ДК 021:2015-45000000-7 (Будівельні роботи та поточний ремонт)</t>
  </si>
  <si>
    <t>UA-P-2018-12-21-003934-a</t>
  </si>
  <si>
    <t>71247000-1 ДСТУ Б.Д.1.1-1:2013. Здійснення технічного нагляду під час будівництва об’єкта: «Капітальний ремонт нежитлового                                                                                                                                                                   приміщення по вул. Шевченка, 21 в м.Коломиї» (за кодом CPV за ДК 021:2015-71247000-1 (Нагляд за будівельними роботами)</t>
  </si>
  <si>
    <t>UA-P-2018-12-21-003908-a</t>
  </si>
  <si>
    <t>71310000-4 ДСТУ Б.Д.1.1-1:2013. Проведення експертизи проекту будівництва Замовника щодо визначення якості проектних рішень шляхом виявлення відхилень від вимог до міцності, надійності та довговічності будинків і споруд, експлуатаційної безпеки та інженерного забезпечення, у тому числі щодо доступності осіб з обмеженими фізичними можливостями та інших маломобільних груп населення; санітарного і епідеміологічного благополуччя населення; охорони праці; екології; пожежної безпеки; техногенної безпеки; енергозбереження та кошторисної частини проекту будівництва «Будівництво типової будівлі басейну “H2O-CLASSIC» по вул.Богдана Хмельницького, 67 в м.Коломия» (за кодом CPV за ДК 021:2015-“71310000-4“ (Консультаційні послуги у галузях інженерії та будівництва)</t>
  </si>
  <si>
    <t>UA-P-2018-12-20-001809-c</t>
  </si>
  <si>
    <t>45000000-7 ДСТУ Б.Д.1.1-1:2013. Капітальний ремонт зовнішньої каналізаційної мережі по вул.Довбуша 117, в м.Коломия Івано-Франківської обл. (за кодом CPV за ДК 021:2015-45000000-7 (Будівельні роботи та поточний ремонт)</t>
  </si>
  <si>
    <t>UA-P-2018-12-19-001268-c</t>
  </si>
  <si>
    <t>45000000-7 ДСТУ Б.Д.1.1-1:2013. Капітальний ремонт   багатоповерхового будинку по вул.Довженка 14 в м.Коломия Івано-Франківської області (за кодом CPV за ДК 021:2015-45000000-7 (Будівельні роботи та поточний ремонт)</t>
  </si>
  <si>
    <t>UA-P-2018-12-19-001161-c</t>
  </si>
  <si>
    <t>44110000-4 ламінат</t>
  </si>
  <si>
    <t>UA-P-2018-12-19-001114-c</t>
  </si>
  <si>
    <t>UA-P-2018-12-19-001078-c</t>
  </si>
  <si>
    <t>45000000-7 ДСТУ Б.Д.1.1-1:2013. Капітальний ремонт даху секція «Б» багатоквартирного житлового  будинку по вул.І.Мазепи,270 в м.Коломия Івано-Франківської області (за кодом CPV за ДК 021:2015-45000000-7 (Будівельні роботи та поточний ремонт)</t>
  </si>
  <si>
    <t>UA-P-2018-12-19-000445-c</t>
  </si>
  <si>
    <t>45000000-7 ДСТУ Б.Д.1.1-1:2013. Капітальний ремонт нежитлового приміщення по вул.Шевченка, 21 в м.Коломиї (за кодом CPV за ДК 021:2015-45000000-7 (Будівельні роботи та поточний ремонт)</t>
  </si>
  <si>
    <t>UA-P-2018-12-14-012542-c</t>
  </si>
  <si>
    <t>44220000-8 вікна ПВХ</t>
  </si>
  <si>
    <t>UA-P-2018-12-14-012534-c</t>
  </si>
  <si>
    <t>44420000-0 Вхідні броньовані двері Термолюкс</t>
  </si>
  <si>
    <t>UA-P-2018-12-14-012530-c</t>
  </si>
  <si>
    <t>45000000-7 ДБН А.2.2-3:2014  "Поточний  ремонт приміщень Коломийського відділу поліції по вул. Шевченка, 11а в м.Коломиї Івано-Франківської області"</t>
  </si>
  <si>
    <t>UA-P-2018-12-14-012517-c</t>
  </si>
  <si>
    <t>44110000-4 Лінолеум та комплектуючі</t>
  </si>
  <si>
    <t>UA-P-2018-12-14-012513-c</t>
  </si>
  <si>
    <t>44110000-4 будівельні матеріали</t>
  </si>
  <si>
    <t>UA-P-2018-12-12-007193-c</t>
  </si>
  <si>
    <t>44160000-9 Сантехнічні матеріали</t>
  </si>
  <si>
    <t>UA-P-2018-12-12-002152-c</t>
  </si>
  <si>
    <t>92220000-9 висвітлення діяльності органів влади та органів місцевого самоврядування</t>
  </si>
  <si>
    <t>UA-P-2018-12-12-002134-c</t>
  </si>
  <si>
    <t>UA-P-2018-12-12-002116-c</t>
  </si>
  <si>
    <t>71310000-4 ДСТУ Б.Д.1.1-1:2013. Проведення експертизи в частині міцності, надійності та довговічності об’єкта будівництва, його експлуатаційної безпеки та інженерного забезпечення, у тому числі щодо доступності осіб з обмеженими фізичними можливостями та інших маломобільних груп населення; санітарного та епідеміологічного благополуччя населення; охорони праці; екології; пожежної безпеки; техногенної безпеки; енергозбереження та кошторисної частини проектної документації проекту об’єкта будівництва:    «Ремонтно-реєстраційні роботи малого залу Народного дому м.Коломиї» (колишній будинок ощадної каси (мур.) 1892р., ох.№579 (110890) на вул.Театральна, 27 в м.Коломиї Івано-Франківської області (за кодом CPV за  ДК 021:2015 - “71310000-4“ (Консультаційні послуги у галузях інженерії та будівництва)</t>
  </si>
  <si>
    <t>UA-P-2018-12-11-008615-c</t>
  </si>
  <si>
    <t>71242000-6 ДСТУ Б.Д.1.1-1:2013.Коригування кошторису  по  об’єкту: «Будівництво типової будівлі басейну “H2O-CLASSIC» по вул.Богдана Хмельницького, 67 в м.Коломия (Коригування). Проектні роботи для будівництва модульної газової котельні тепловою потужністю 4,000МВт» за кодом CPV за ДК 021:2015-“71242000-6“ (підготовка проектів та ескізів, оцінювання витрат)</t>
  </si>
  <si>
    <t>UA-P-2018-12-11-002354-c</t>
  </si>
  <si>
    <t>79980000-7 Послуги з передплати друкованих видань за кодом CPV за ДК 021:2015 “79980000-7“(Послуги з передплати друкованих видань)</t>
  </si>
  <si>
    <t>UA-P-2018-12-11-002322-c</t>
  </si>
  <si>
    <t>30190000-7 Офісне устаткування та приладдя різне за кодом CPV за ДК 021:2015 “30190000-7“(Папір ксероксний )</t>
  </si>
  <si>
    <t>UA-P-2018-12-10-008877-c</t>
  </si>
  <si>
    <t>98340000-8 послуги з тимчасового розміщення (проживання) та офісні послуги  за кодом  CPV за ДК 021:2015 “98340000-8“ (Експлуатаційні послуги, пов’язані з утриманням частини нежитлового приміщення в житловому комплексі загальною площею 63,9 м.кв.  за адресою вул.Шевченка 21)</t>
  </si>
  <si>
    <t>UA-P-2018-12-10-008576-c</t>
  </si>
  <si>
    <t>45000000-7 ДСТУ Б.Д.1.1-1:2013. Капітальний ремонт м’якої покрівлі житлового будинку по вул.Січових Стрільців,23  в м.Коломия  Івано-Франківської області (за кодом CPV за ДК 021:2015-45000000-7 (Будівельні роботи та поточний ремонт)</t>
  </si>
  <si>
    <t>UA-P-2018-12-10-008554-c</t>
  </si>
  <si>
    <t>45000000-7 ДСТУ Б.Д.1.1-1:2013. Капітальний ремонт каналізації житлового будинку по вул.Костомарова,2 в м.Коломия Івано-Франківської області(за кодом CPV за ДК 021:2015-45000000-7 (Будівельні роботи та поточний ремонт)</t>
  </si>
  <si>
    <t>UA-P-2018-12-10-008463-c</t>
  </si>
  <si>
    <t>45000000-7 ДСТУ Б.Д.1.1-1:2013. Капітальний ремонт електромережі багатоповерхового будинку по вул.Січових Стрільців 39, м.Коломия Івано-Франківської області (за кодом CPV за ДК 021:2015-45000000-7 (Будівельні роботи та поточний ремонт)</t>
  </si>
  <si>
    <t>UA-P-2018-12-10-008429-c</t>
  </si>
  <si>
    <t>60140000-1 нерегулярні пасажирські перевезення за кодом CPV за ДК 021:2015 “60140000-1“ (нерегулярні пасажирські перевезення)</t>
  </si>
  <si>
    <t>UA-P-2018-12-12-007017-c</t>
  </si>
  <si>
    <t>UA-P-2018-12-12-006893-c</t>
  </si>
  <si>
    <t>71242000-6 ДБН А.2.2-3:2014. Виготовлення проектно-кошторисної документації по об’єкту: «Поточний  ремонт приміщень Коломийського відділу поліції по вул. Шевченка, 11 «а»в м.Коломиї Івано-Франківської області » (за кодом CPV за ДК 021:2015-71242000-6 
(Підготовка проектів та ескізів, оцінювання витрат)</t>
  </si>
  <si>
    <t>44220000-8 Столярні вироби</t>
  </si>
  <si>
    <t>44160000-9 Магістралі, трубопроводи, труби, обсадні труби, тюбінги та супутні вироби</t>
  </si>
  <si>
    <t>79980000-7 Послуги з передплати друкованих видань</t>
  </si>
  <si>
    <t>"ТОВ"Електростиль"</t>
  </si>
  <si>
    <t>Палімон В.І.</t>
  </si>
  <si>
    <t>ОСББ"ШЕВЧЕНКА,21"</t>
  </si>
  <si>
    <t>ПАТ"УКРТЕЛЕКОМ"</t>
  </si>
  <si>
    <t>ТЗОВ "УКРАЇНСЬКА БУДІВЕЛЬНА ЕКСПЕРТИЗА"</t>
  </si>
  <si>
    <t>ТзОВ "Епіцентр К"</t>
  </si>
  <si>
    <t>32490244</t>
  </si>
  <si>
    <t xml:space="preserve">ПП "ОККО КОНТРАКТ" </t>
  </si>
  <si>
    <t xml:space="preserve"> UA-2018-10-04-003020-c</t>
  </si>
  <si>
    <t xml:space="preserve">Машини для обробки даних (апаратна частина) за кодом CPV за ДК 021:2015 – "30210000-4" (Персональні комп’ютери, ноутбуки, системні блоки) </t>
  </si>
  <si>
    <t>Товариство з обмеженою відповідальністю «ПРОТЕХ-ІТ-УКРАЇНА»</t>
  </si>
  <si>
    <t>UA-2018-10-09-002189-c</t>
  </si>
  <si>
    <t>Додаткова угода про внесення змін до договору № 678 від 21.12.2018 р.</t>
  </si>
  <si>
    <t>Додаткова угода про внесення змін до договору № 645 від 11.12.2018 р.</t>
  </si>
  <si>
    <t>Додаткова угода про внесення змін до договору № 677 від 21.12.2018 р.</t>
  </si>
  <si>
    <t>Додаткова угода про внесення змін до договору № 74 від 26.02.2018 р.</t>
  </si>
  <si>
    <t>Додаткова угода про внесення змін до договору № 73 від 26.02.2018 р.</t>
  </si>
  <si>
    <t>Додаткова угода про внесення змін до договору № 71 від 26.02.2018 р.</t>
  </si>
  <si>
    <t>Додаткова угода про внесення змін до договору № 72 від 26.02.2018 р.</t>
  </si>
  <si>
    <t>Додаткова угода про внесення змін до договору № 401 від 24.09.2018 р.</t>
  </si>
  <si>
    <t>Додаткова угода про внесення змін до договору № 402 від 24.09.2018 р.</t>
  </si>
  <si>
    <t>Додаткова угода про внесення змін до договору № 338 від 13.09.2018 р.</t>
  </si>
  <si>
    <t>Додаткова угода про внесення змін до договору № 587 від 22.11.2018 р.</t>
  </si>
  <si>
    <t>Додаткова угода про внесення змін до договору №700 від 27.12.2018 р.</t>
  </si>
  <si>
    <t>Додаткова угода про внесення змін до договору №610 від 29.11.2018 р.</t>
  </si>
  <si>
    <t>Додаткова угода про внесення змін до договору № 670 від 21.12.2018 р.</t>
  </si>
  <si>
    <t>Додаткова угода про внесення змін до договору № 339 від 13.09.2018 р.</t>
  </si>
  <si>
    <t>Додаткова угода про внесення змін до договору № 668 від 20.12.2018 р.</t>
  </si>
  <si>
    <t>Додаткова угода про внесення змін до договору № 679 від 21.12.2018 р.</t>
  </si>
  <si>
    <t xml:space="preserve">Ткачук Юрій Юрійович </t>
  </si>
  <si>
    <t>Додаткова угода про розірвання договору №36 від 6.02.2018 р.</t>
  </si>
  <si>
    <t>Додаткова угода про розірвання договору №37 від 6.02.2018 р.</t>
  </si>
  <si>
    <t>Додаткова угода про внесення змін до договору № 720 від 26.12.2017р.</t>
  </si>
  <si>
    <t>45000000-7 Будівельні роботи та поточний ремонт( Реконструкція спортивного майданчика  біля будинку 248 по вул Мазепи в м.Коломия Івано-Франківської обл.)</t>
  </si>
  <si>
    <t>Мостовий Валентин Михайлович</t>
  </si>
  <si>
    <t>Додаткова угода про внесення змін до договору № 711 від 21.12.2017р.</t>
  </si>
  <si>
    <t>45000000-7 Будівельні роботи та поточний ремонт("Футбольне поле зі штучним покриттям Коломийсмької гімназії ім М.Грушевського по вул.І. Франка.")</t>
  </si>
  <si>
    <t>Станіславський Олег Богданович</t>
  </si>
  <si>
    <t>Додаткова угода про внесення змін до договору № 719 від 26.12.2017р.</t>
  </si>
  <si>
    <t>45000000-7 Будівельні роботи та поточний ремонт(Футбольне поле зі штучним покриттям стадіону "Юність" по вул. С. Петлюри 11)</t>
  </si>
  <si>
    <t>Тинкалюк Володимир Миколайович</t>
  </si>
  <si>
    <t>іменні таблички</t>
  </si>
  <si>
    <t>44420000-0
Будівельні товари</t>
  </si>
  <si>
    <t>UA-P-2018-02-14-003362-c</t>
  </si>
  <si>
    <t xml:space="preserve">Гуцал Анатолій Григорович </t>
  </si>
  <si>
    <t>Додаткова угода про розірвання договору №122 від 20.03.2018 р.</t>
  </si>
  <si>
    <t>додаткова угода про розірвання договору №199 від 04.06.2018 р.</t>
  </si>
  <si>
    <t>ЮО АТ " Прикарпаттябобленерго"</t>
  </si>
  <si>
    <t>Інфляційні збитки,пеня</t>
  </si>
  <si>
    <t>додаткова угода про розірвання договору №44 від 13.02.2018 р.</t>
  </si>
  <si>
    <t>Додаткова угода про розірвання договору №274  31.07.2018 р.</t>
  </si>
  <si>
    <t>Додаткова угода про розірвання договору №191 від 01.06.2018 р.</t>
  </si>
  <si>
    <t>Додаткова угода про розірвання договору №102 від 13.03.2018 р.</t>
  </si>
  <si>
    <t>Додаткова угода про розірвання договору №78 від 26.02.2018 р.</t>
  </si>
  <si>
    <t>Додаткова угода про розірвання договору №308 від 31.08.2018 р.</t>
  </si>
  <si>
    <t>додаткова угода про розірвання до договору №166 від 08.05.2018</t>
  </si>
  <si>
    <t>додаткова угода про розірвання до договору №165 від 08.05.2019</t>
  </si>
  <si>
    <t>додаткова угода про розірвання до договору №167 від 08.05.2020</t>
  </si>
  <si>
    <t>додаткова угода про розірвання до договору № 492 від 02.11.2018</t>
  </si>
  <si>
    <t>додаткова угода про розірвання до договору №522 від 07.11.2018</t>
  </si>
  <si>
    <t>додаткова угода про розірвання до договору №231 від 22.06.2018</t>
  </si>
  <si>
    <t>додаткова угода про розірвання до договору №236 від 22.06.2018</t>
  </si>
  <si>
    <t>додаткова угода про розірвання до договору №64 від 21.02.2018</t>
  </si>
  <si>
    <t>додаткова угода про розірвання до договору №235 від 22.06.2018</t>
  </si>
  <si>
    <t>додаткова угода про внесення змін до договору №233 від 22.06.2018</t>
  </si>
  <si>
    <t>додаткова угода про розірвання до договору №234 від 22.06.2018</t>
  </si>
  <si>
    <t>додаткова угода про розірвання  договору №493 від 02.11.2018</t>
  </si>
  <si>
    <t>ТЗОВ"Імуно-Фарм"</t>
  </si>
  <si>
    <t>39005713</t>
  </si>
  <si>
    <t>додаткова угода до договору №649 від 11.12.2018 р.</t>
  </si>
  <si>
    <t>додаткова угода до договору №393 від 24.09.2018 р.</t>
  </si>
  <si>
    <t>Будівництво будівель</t>
  </si>
  <si>
    <t>45210000-2 Будівництво будівель</t>
  </si>
  <si>
    <t>Приватне підприємство "БСМ" Будівельна компанія України"</t>
  </si>
  <si>
    <t>ПП Трейд - Інвест ІФ</t>
  </si>
  <si>
    <t>UA-P-2018-02-06-007863-a</t>
  </si>
  <si>
    <t>71247000-1 ДСТУ Б.Д.1.1-1:2013. Здійснення технічного нагляду під час будівництва об'єкта: "Капітальний ремонт нежитлового приміщення по вул.Чорновола, 32 в м.Коломиї Івано-Франківської області"за кодом CPV за ДК 021:2015-71247000-1 (Нагляд за будівельними роботами))</t>
  </si>
  <si>
    <t>3132 Капітальний ремонт інших об’єктів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</si>
</sst>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\.mm\.yyyy"/>
    <numFmt numFmtId="165" formatCode="dd\.mm\.yyyy\ hh:m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1"/>
      <color rgb="FF2C3E50"/>
      <name val="Times New Roman"/>
      <family val="1"/>
    </font>
    <font>
      <b/>
      <sz val="11"/>
      <color rgb="FFFFFFFF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1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165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4" fontId="46" fillId="33" borderId="10" xfId="0" applyNumberFormat="1" applyFont="1" applyFill="1" applyBorder="1" applyAlignment="1" applyProtection="1">
      <alignment horizontal="center" vertical="center" wrapText="1"/>
      <protection/>
    </xf>
    <xf numFmtId="164" fontId="46" fillId="33" borderId="10" xfId="0" applyNumberFormat="1" applyFont="1" applyFill="1" applyBorder="1" applyAlignment="1" applyProtection="1">
      <alignment horizontal="center" vertical="center" wrapText="1"/>
      <protection/>
    </xf>
    <xf numFmtId="165" fontId="46" fillId="33" borderId="10" xfId="0" applyNumberFormat="1" applyFont="1" applyFill="1" applyBorder="1" applyAlignment="1" applyProtection="1">
      <alignment horizontal="center" vertical="center" wrapText="1"/>
      <protection/>
    </xf>
    <xf numFmtId="0" fontId="46" fillId="33" borderId="10" xfId="50" applyFont="1" applyFill="1" applyBorder="1" applyAlignment="1" applyProtection="1">
      <alignment horizontal="center" vertical="center" wrapText="1"/>
      <protection/>
    </xf>
    <xf numFmtId="4" fontId="46" fillId="33" borderId="10" xfId="50" applyNumberFormat="1" applyFont="1" applyFill="1" applyBorder="1" applyAlignment="1" applyProtection="1">
      <alignment horizontal="center" vertical="center" wrapText="1"/>
      <protection/>
    </xf>
    <xf numFmtId="0" fontId="47" fillId="33" borderId="10" xfId="42" applyFont="1" applyFill="1" applyBorder="1" applyAlignment="1">
      <alignment horizontal="center" vertical="center" wrapText="1"/>
    </xf>
    <xf numFmtId="0" fontId="46" fillId="33" borderId="10" xfId="42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0" xfId="49" applyFont="1" applyFill="1" applyBorder="1" applyAlignment="1" applyProtection="1">
      <alignment horizontal="center" vertical="center" wrapText="1"/>
      <protection/>
    </xf>
    <xf numFmtId="49" fontId="46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4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46" fillId="33" borderId="10" xfId="42" applyFont="1" applyFill="1" applyBorder="1" applyAlignment="1">
      <alignment vertical="center" wrapText="1"/>
    </xf>
    <xf numFmtId="0" fontId="46" fillId="33" borderId="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/>
    </xf>
    <xf numFmtId="0" fontId="51" fillId="34" borderId="10" xfId="0" applyFont="1" applyFill="1" applyBorder="1" applyAlignment="1">
      <alignment horizontal="center" vertical="top" wrapText="1"/>
    </xf>
    <xf numFmtId="0" fontId="51" fillId="34" borderId="11" xfId="0" applyFont="1" applyFill="1" applyBorder="1" applyAlignment="1">
      <alignment horizontal="center" vertical="top" wrapText="1"/>
    </xf>
    <xf numFmtId="0" fontId="51" fillId="34" borderId="12" xfId="0" applyFont="1" applyFill="1" applyBorder="1" applyAlignment="1">
      <alignment horizontal="center" vertical="top" wrapText="1"/>
    </xf>
    <xf numFmtId="0" fontId="51" fillId="34" borderId="0" xfId="0" applyFont="1" applyFill="1" applyBorder="1" applyAlignment="1">
      <alignment horizontal="center" vertical="top" wrapText="1"/>
    </xf>
    <xf numFmtId="164" fontId="46" fillId="0" borderId="0" xfId="0" applyNumberFormat="1" applyFont="1" applyAlignment="1">
      <alignment horizontal="center" vertical="center" wrapText="1"/>
    </xf>
    <xf numFmtId="165" fontId="46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1" fillId="34" borderId="0" xfId="0" applyFont="1" applyFill="1" applyBorder="1" applyAlignment="1">
      <alignment horizontal="center" vertical="center" wrapText="1"/>
    </xf>
    <xf numFmtId="164" fontId="52" fillId="0" borderId="0" xfId="0" applyNumberFormat="1" applyFont="1" applyAlignment="1">
      <alignment horizontal="center" vertical="center" wrapText="1"/>
    </xf>
    <xf numFmtId="165" fontId="52" fillId="0" borderId="0" xfId="0" applyNumberFormat="1" applyFont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8" fillId="34" borderId="0" xfId="0" applyFont="1" applyFill="1" applyBorder="1" applyAlignment="1">
      <alignment horizontal="center" vertical="center" wrapText="1"/>
    </xf>
    <xf numFmtId="0" fontId="8" fillId="0" borderId="10" xfId="50" applyFont="1" applyFill="1" applyBorder="1" applyAlignment="1" applyProtection="1">
      <alignment horizontal="center" vertical="center" wrapText="1"/>
      <protection/>
    </xf>
    <xf numFmtId="14" fontId="46" fillId="0" borderId="10" xfId="0" applyNumberFormat="1" applyFont="1" applyBorder="1" applyAlignment="1">
      <alignment horizontal="center" vertical="center" wrapText="1"/>
    </xf>
    <xf numFmtId="4" fontId="8" fillId="0" borderId="10" xfId="5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1" fontId="46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'язана клітинка" xfId="51"/>
    <cellStyle name="Контрольна клітинка" xfId="52"/>
    <cellStyle name="Назва" xfId="53"/>
    <cellStyle name="Нейтральний" xfId="54"/>
    <cellStyle name="Обчислення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zorro.gov.ua/plan/UA-P-2018-10-12-003180-b" TargetMode="External" /><Relationship Id="rId2" Type="http://schemas.openxmlformats.org/officeDocument/2006/relationships/hyperlink" Target="https://prozorro.gov.ua/plan/UA-P-2018-10-12-003214-b" TargetMode="External" /><Relationship Id="rId3" Type="http://schemas.openxmlformats.org/officeDocument/2006/relationships/hyperlink" Target="https://prozorro.gov.ua/plan/UA-P-2018-08-02-003553-b" TargetMode="External" /><Relationship Id="rId4" Type="http://schemas.openxmlformats.org/officeDocument/2006/relationships/hyperlink" Target="https://prozorro.gov.ua/plan/UA-P-2018-08-02-003528-b" TargetMode="External" /><Relationship Id="rId5" Type="http://schemas.openxmlformats.org/officeDocument/2006/relationships/hyperlink" Target="https://prozorro.gov.ua/plan/UA-P-2018-08-02-003518-b" TargetMode="External" /><Relationship Id="rId6" Type="http://schemas.openxmlformats.org/officeDocument/2006/relationships/hyperlink" Target="https://prozorro.gov.ua/plan/UA-P-2018-08-02-003440-b" TargetMode="External" /><Relationship Id="rId7" Type="http://schemas.openxmlformats.org/officeDocument/2006/relationships/hyperlink" Target="https://prozorro.gov.ua/plan/UA-P-2018-08-02-003429-b" TargetMode="External" /><Relationship Id="rId8" Type="http://schemas.openxmlformats.org/officeDocument/2006/relationships/hyperlink" Target="https://prozorro.gov.ua/plan/UA-P-2018-07-26-003847-b" TargetMode="External" /><Relationship Id="rId9" Type="http://schemas.openxmlformats.org/officeDocument/2006/relationships/hyperlink" Target="https://prozorro.gov.ua/plan/UA-P-2018-07-23-003117-b" TargetMode="External" /><Relationship Id="rId10" Type="http://schemas.openxmlformats.org/officeDocument/2006/relationships/hyperlink" Target="https://prozorro.gov.ua/plan/UA-P-2018-03-12-001303-c" TargetMode="External" /><Relationship Id="rId11" Type="http://schemas.openxmlformats.org/officeDocument/2006/relationships/hyperlink" Target="https://prozorro.gov.ua/plan/UA-P-2018-05-05-002029-a" TargetMode="External" /><Relationship Id="rId12" Type="http://schemas.openxmlformats.org/officeDocument/2006/relationships/hyperlink" Target="https://prozorro.gov.ua/plan/UA-P-2018-03-21-004722-b" TargetMode="External" /><Relationship Id="rId13" Type="http://schemas.openxmlformats.org/officeDocument/2006/relationships/hyperlink" Target="https://prozorro.gov.ua/plan/UA-P-2018-03-05-006063-c" TargetMode="External" /><Relationship Id="rId14" Type="http://schemas.openxmlformats.org/officeDocument/2006/relationships/hyperlink" Target="https://prozorro.gov.ua/plan/UA-P-2018-02-21-005958-c" TargetMode="External" /><Relationship Id="rId15" Type="http://schemas.openxmlformats.org/officeDocument/2006/relationships/hyperlink" Target="https://prozorro.gov.ua/plan/UA-P-2018-02-14-003388-c" TargetMode="External" /><Relationship Id="rId16" Type="http://schemas.openxmlformats.org/officeDocument/2006/relationships/hyperlink" Target="https://my.zakupki.prom.ua/remote/dispatcher/state_purchase_view/7433615" TargetMode="External" /><Relationship Id="rId17" Type="http://schemas.openxmlformats.org/officeDocument/2006/relationships/hyperlink" Target="https://my.zakupki.prom.ua/remote/dispatcher/state_purchase_view/7461895" TargetMode="External" /><Relationship Id="rId18" Type="http://schemas.openxmlformats.org/officeDocument/2006/relationships/hyperlink" Target="https://my.zakupki.prom.ua/remote/dispatcher/state_purchase_view/7433588" TargetMode="External" /><Relationship Id="rId19" Type="http://schemas.openxmlformats.org/officeDocument/2006/relationships/hyperlink" Target="https://my.zakupki.prom.ua/remote/dispatcher/state_purchase_view/7433605" TargetMode="External" /><Relationship Id="rId20" Type="http://schemas.openxmlformats.org/officeDocument/2006/relationships/hyperlink" Target="https://my.zakupki.prom.ua/remote/dispatcher/state_purchase_view/7516684" TargetMode="External" /><Relationship Id="rId21" Type="http://schemas.openxmlformats.org/officeDocument/2006/relationships/hyperlink" Target="https://my.zakupki.prom.ua/remote/dispatcher/state_purchase_view/7516902" TargetMode="External" /><Relationship Id="rId22" Type="http://schemas.openxmlformats.org/officeDocument/2006/relationships/hyperlink" Target="https://my.zakupki.prom.ua/remote/dispatcher/state_purchase_view/7501025" TargetMode="External" /><Relationship Id="rId23" Type="http://schemas.openxmlformats.org/officeDocument/2006/relationships/hyperlink" Target="https://my.zakupki.prom.ua/remote/dispatcher/state_purchase_view/7507473" TargetMode="External" /><Relationship Id="rId24" Type="http://schemas.openxmlformats.org/officeDocument/2006/relationships/hyperlink" Target="https://my.zakupki.prom.ua/remote/dispatcher/state_purchase_view/7433560" TargetMode="External" /><Relationship Id="rId25" Type="http://schemas.openxmlformats.org/officeDocument/2006/relationships/hyperlink" Target="https://my.zakupki.prom.ua/remote/dispatcher/state_purchase_view/7433579" TargetMode="External" /><Relationship Id="rId26" Type="http://schemas.openxmlformats.org/officeDocument/2006/relationships/hyperlink" Target="https://my.zakupki.prom.ua/remote/dispatcher/state_purchase_view/5984403" TargetMode="External" /><Relationship Id="rId27" Type="http://schemas.openxmlformats.org/officeDocument/2006/relationships/hyperlink" Target="https://my.zakupki.prom.ua/remote/dispatcher/state_purchase_view/7068135" TargetMode="External" /><Relationship Id="rId28" Type="http://schemas.openxmlformats.org/officeDocument/2006/relationships/hyperlink" Target="https://my.zakupki.prom.ua/remote/dispatcher/state_purchase_view/7068152" TargetMode="External" /><Relationship Id="rId29" Type="http://schemas.openxmlformats.org/officeDocument/2006/relationships/hyperlink" Target="https://my.zakupki.prom.ua/remote/dispatcher/state_purchase_view/7068165" TargetMode="External" /><Relationship Id="rId30" Type="http://schemas.openxmlformats.org/officeDocument/2006/relationships/hyperlink" Target="https://my.zakupki.prom.ua/remote/dispatcher/state_purchase_view/7068174" TargetMode="External" /><Relationship Id="rId31" Type="http://schemas.openxmlformats.org/officeDocument/2006/relationships/hyperlink" Target="https://my.zakupki.prom.ua/remote/dispatcher/state_purchase_view/7128545" TargetMode="External" /><Relationship Id="rId32" Type="http://schemas.openxmlformats.org/officeDocument/2006/relationships/hyperlink" Target="https://my.zakupki.prom.ua/remote/dispatcher/state_purchase_view/7411043" TargetMode="External" /><Relationship Id="rId33" Type="http://schemas.openxmlformats.org/officeDocument/2006/relationships/hyperlink" Target="https://my.zakupki.prom.ua/remote/dispatcher/state_purchase_view/7411581" TargetMode="External" /><Relationship Id="rId34" Type="http://schemas.openxmlformats.org/officeDocument/2006/relationships/hyperlink" Target="https://my.zakupki.prom.ua/remote/dispatcher/state_purchase_view/7411971" TargetMode="External" /><Relationship Id="rId35" Type="http://schemas.openxmlformats.org/officeDocument/2006/relationships/hyperlink" Target="https://my.zakupki.prom.ua/remote/dispatcher/state_purchase_view/7433351" TargetMode="External" /><Relationship Id="rId36" Type="http://schemas.openxmlformats.org/officeDocument/2006/relationships/hyperlink" Target="https://my.zakupki.prom.ua/remote/dispatcher/state_purchase_view/5984463" TargetMode="External" /><Relationship Id="rId37" Type="http://schemas.openxmlformats.org/officeDocument/2006/relationships/hyperlink" Target="https://my.zakupki.prom.ua/remote/dispatcher/state_purchase_view/5984496" TargetMode="External" /><Relationship Id="rId38" Type="http://schemas.openxmlformats.org/officeDocument/2006/relationships/hyperlink" Target="https://my.zakupki.prom.ua/remote/dispatcher/state_purchase_view/5984517" TargetMode="External" /><Relationship Id="rId39" Type="http://schemas.openxmlformats.org/officeDocument/2006/relationships/hyperlink" Target="https://my.zakupki.prom.ua/remote/dispatcher/state_purchase_view/5984094" TargetMode="External" /><Relationship Id="rId40" Type="http://schemas.openxmlformats.org/officeDocument/2006/relationships/hyperlink" Target="https://my.zakupki.prom.ua/remote/dispatcher/state_purchase_view/5984260" TargetMode="External" /><Relationship Id="rId41" Type="http://schemas.openxmlformats.org/officeDocument/2006/relationships/hyperlink" Target="https://my.zakupki.prom.ua/remote/dispatcher/state_purchase_view/5984377" TargetMode="External" /><Relationship Id="rId42" Type="http://schemas.openxmlformats.org/officeDocument/2006/relationships/hyperlink" Target="https://my.zakupki.prom.ua/remote/dispatcher/state_purchase_view/6049773" TargetMode="External" /><Relationship Id="rId43" Type="http://schemas.openxmlformats.org/officeDocument/2006/relationships/hyperlink" Target="https://my.zakupki.prom.ua/remote/dispatcher/state_purchase_view/6044714" TargetMode="External" /><Relationship Id="rId44" Type="http://schemas.openxmlformats.org/officeDocument/2006/relationships/hyperlink" Target="https://my.zakupki.prom.ua/remote/dispatcher/state_purchase_view/6038898" TargetMode="External" /><Relationship Id="rId45" Type="http://schemas.openxmlformats.org/officeDocument/2006/relationships/hyperlink" Target="https://my.zakupki.prom.ua/remote/dispatcher/state_purchase_view/6033356" TargetMode="External" /><Relationship Id="rId46" Type="http://schemas.openxmlformats.org/officeDocument/2006/relationships/hyperlink" Target="https://my.zakupki.prom.ua/remote/dispatcher/state_purchase_view/6690699" TargetMode="External" /><Relationship Id="rId47" Type="http://schemas.openxmlformats.org/officeDocument/2006/relationships/hyperlink" Target="https://my.zakupki.prom.ua/remote/dispatcher/state_purchase_view/6677748" TargetMode="External" /><Relationship Id="rId48" Type="http://schemas.openxmlformats.org/officeDocument/2006/relationships/hyperlink" Target="https://my.zakupki.prom.ua/remote/dispatcher/state_purchase_view/6720181" TargetMode="External" /><Relationship Id="rId49" Type="http://schemas.openxmlformats.org/officeDocument/2006/relationships/hyperlink" Target="https://my.zakupki.prom.ua/remote/dispatcher/state_purchase_view/6690720" TargetMode="External" /><Relationship Id="rId50" Type="http://schemas.openxmlformats.org/officeDocument/2006/relationships/hyperlink" Target="https://my.zakupki.prom.ua/remote/dispatcher/state_purchase_view/6734867" TargetMode="External" /><Relationship Id="rId51" Type="http://schemas.openxmlformats.org/officeDocument/2006/relationships/hyperlink" Target="https://my.zakupki.prom.ua/remote/dispatcher/state_purchase_view/6734278" TargetMode="External" /><Relationship Id="rId52" Type="http://schemas.openxmlformats.org/officeDocument/2006/relationships/hyperlink" Target="https://my.zakupki.prom.ua/remote/dispatcher/state_purchase_view/7068094" TargetMode="External" /><Relationship Id="rId53" Type="http://schemas.openxmlformats.org/officeDocument/2006/relationships/hyperlink" Target="https://my.zakupki.prom.ua/remote/dispatcher/state_purchase_view/7068055" TargetMode="External" /><Relationship Id="rId54" Type="http://schemas.openxmlformats.org/officeDocument/2006/relationships/hyperlink" Target="https://my.zakupki.prom.ua/remote/dispatcher/state_purchase_view/6662783" TargetMode="External" /><Relationship Id="rId55" Type="http://schemas.openxmlformats.org/officeDocument/2006/relationships/hyperlink" Target="https://my.zakupki.prom.ua/remote/dispatcher/state_purchase_view/6662748" TargetMode="External" /><Relationship Id="rId56" Type="http://schemas.openxmlformats.org/officeDocument/2006/relationships/hyperlink" Target="https://my.zakupki.prom.ua/remote/dispatcher/state_purchase_view/5984282" TargetMode="External" /><Relationship Id="rId57" Type="http://schemas.openxmlformats.org/officeDocument/2006/relationships/hyperlink" Target="https://my.zakupki.prom.ua/remote/dispatcher/state_purchase_view/6357647" TargetMode="External" /><Relationship Id="rId58" Type="http://schemas.openxmlformats.org/officeDocument/2006/relationships/hyperlink" Target="https://my.zakupki.prom.ua/remote/dispatcher/state_purchase_view/6357617" TargetMode="External" /><Relationship Id="rId59" Type="http://schemas.openxmlformats.org/officeDocument/2006/relationships/hyperlink" Target="https://my.zakupki.prom.ua/remote/dispatcher/state_purchase_view/6357907" TargetMode="External" /><Relationship Id="rId60" Type="http://schemas.openxmlformats.org/officeDocument/2006/relationships/hyperlink" Target="https://my.zakupki.prom.ua/remote/dispatcher/state_purchase_view/6357678" TargetMode="External" /><Relationship Id="rId61" Type="http://schemas.openxmlformats.org/officeDocument/2006/relationships/hyperlink" Target="https://my.zakupki.prom.ua/remote/dispatcher/state_purchase_view/6562427" TargetMode="External" /><Relationship Id="rId62" Type="http://schemas.openxmlformats.org/officeDocument/2006/relationships/hyperlink" Target="https://my.zakupki.prom.ua/remote/dispatcher/state_purchase_view/6542296" TargetMode="External" /><Relationship Id="rId63" Type="http://schemas.openxmlformats.org/officeDocument/2006/relationships/hyperlink" Target="https://my.zakupki.prom.ua/remote/dispatcher/state_purchase_view/6541732" TargetMode="External" /><Relationship Id="rId64" Type="http://schemas.openxmlformats.org/officeDocument/2006/relationships/hyperlink" Target="https://my.zakupki.prom.ua/remote/dispatcher/state_purchase_view/6528223" TargetMode="External" /><Relationship Id="rId65" Type="http://schemas.openxmlformats.org/officeDocument/2006/relationships/hyperlink" Target="https://my.zakupki.prom.ua/remote/dispatcher/state_purchase_view/6464895" TargetMode="External" /><Relationship Id="rId66" Type="http://schemas.openxmlformats.org/officeDocument/2006/relationships/hyperlink" Target="https://my.zakupki.prom.ua/remote/dispatcher/state_purchase_view/6464541" TargetMode="External" /><Relationship Id="rId67" Type="http://schemas.openxmlformats.org/officeDocument/2006/relationships/hyperlink" Target="https://my.zakupki.prom.ua/remote/dispatcher/state_purchase_view/7817121" TargetMode="External" /><Relationship Id="rId68" Type="http://schemas.openxmlformats.org/officeDocument/2006/relationships/hyperlink" Target="https://my.zakupki.prom.ua/remote/dispatcher/state_purchase_view/7814555" TargetMode="External" /><Relationship Id="rId69" Type="http://schemas.openxmlformats.org/officeDocument/2006/relationships/hyperlink" Target="https://my.zakupki.prom.ua/remote/dispatcher/state_purchase_view/7814307" TargetMode="External" /><Relationship Id="rId70" Type="http://schemas.openxmlformats.org/officeDocument/2006/relationships/hyperlink" Target="https://my.zakupki.prom.ua/remote/dispatcher/state_purchase_view/7814165" TargetMode="External" /><Relationship Id="rId71" Type="http://schemas.openxmlformats.org/officeDocument/2006/relationships/hyperlink" Target="https://my.zakupki.prom.ua/remote/dispatcher/state_purchase_view/7814123" TargetMode="External" /><Relationship Id="rId72" Type="http://schemas.openxmlformats.org/officeDocument/2006/relationships/hyperlink" Target="https://my.zakupki.prom.ua/remote/dispatcher/state_purchase_view/7813901" TargetMode="External" /><Relationship Id="rId73" Type="http://schemas.openxmlformats.org/officeDocument/2006/relationships/hyperlink" Target="https://my.zakupki.prom.ua/remote/dispatcher/state_purchase_view/7813700" TargetMode="External" /><Relationship Id="rId74" Type="http://schemas.openxmlformats.org/officeDocument/2006/relationships/hyperlink" Target="https://my.zakupki.prom.ua/remote/dispatcher/state_purchase_view/7809573" TargetMode="External" /><Relationship Id="rId75" Type="http://schemas.openxmlformats.org/officeDocument/2006/relationships/hyperlink" Target="https://my.zakupki.prom.ua/remote/dispatcher/state_purchase_view/7808893" TargetMode="External" /><Relationship Id="rId76" Type="http://schemas.openxmlformats.org/officeDocument/2006/relationships/hyperlink" Target="https://my.zakupki.prom.ua/remote/dispatcher/state_purchase_view/7818680" TargetMode="External" /><Relationship Id="rId77" Type="http://schemas.openxmlformats.org/officeDocument/2006/relationships/hyperlink" Target="https://my.zakupki.prom.ua/remote/dispatcher/state_purchase_view/7818683" TargetMode="External" /><Relationship Id="rId78" Type="http://schemas.openxmlformats.org/officeDocument/2006/relationships/hyperlink" Target="https://my.zakupki.prom.ua/remote/dispatcher/state_purchase_view/7818711" TargetMode="External" /><Relationship Id="rId79" Type="http://schemas.openxmlformats.org/officeDocument/2006/relationships/hyperlink" Target="https://my.zakupki.prom.ua/remote/dispatcher/state_purchase_view/7822713" TargetMode="External" /><Relationship Id="rId80" Type="http://schemas.openxmlformats.org/officeDocument/2006/relationships/hyperlink" Target="https://my.zakupki.prom.ua/remote/dispatcher/state_purchase_view/7535065" TargetMode="External" /><Relationship Id="rId81" Type="http://schemas.openxmlformats.org/officeDocument/2006/relationships/hyperlink" Target="https://my.zakupki.prom.ua/remote/dispatcher/state_purchase_view/7518275" TargetMode="External" /><Relationship Id="rId82" Type="http://schemas.openxmlformats.org/officeDocument/2006/relationships/hyperlink" Target="https://my.zakupki.prom.ua/remote/dispatcher/state_purchase_view/7648179" TargetMode="External" /><Relationship Id="rId83" Type="http://schemas.openxmlformats.org/officeDocument/2006/relationships/hyperlink" Target="https://my.zakupki.prom.ua/remote/dispatcher/state_purchase_view/7647617" TargetMode="External" /><Relationship Id="rId84" Type="http://schemas.openxmlformats.org/officeDocument/2006/relationships/hyperlink" Target="https://my.zakupki.prom.ua/remote/dispatcher/state_purchase_view/7702101" TargetMode="External" /><Relationship Id="rId85" Type="http://schemas.openxmlformats.org/officeDocument/2006/relationships/hyperlink" Target="https://my.zakupki.prom.ua/remote/dispatcher/state_purchase_view/7648537" TargetMode="External" /><Relationship Id="rId86" Type="http://schemas.openxmlformats.org/officeDocument/2006/relationships/hyperlink" Target="https://my.zakupki.prom.ua/remote/dispatcher/state_purchase_view/7560313" TargetMode="External" /><Relationship Id="rId87" Type="http://schemas.openxmlformats.org/officeDocument/2006/relationships/hyperlink" Target="https://my.zakupki.prom.ua/remote/dispatcher/state_purchase_view/7543344" TargetMode="External" /><Relationship Id="rId88" Type="http://schemas.openxmlformats.org/officeDocument/2006/relationships/hyperlink" Target="https://my.zakupki.prom.ua/remote/dispatcher/state_purchase_view/7646589" TargetMode="External" /><Relationship Id="rId89" Type="http://schemas.openxmlformats.org/officeDocument/2006/relationships/hyperlink" Target="https://my.zakupki.prom.ua/remote/dispatcher/state_purchase_view/7560375" TargetMode="External" /><Relationship Id="rId90" Type="http://schemas.openxmlformats.org/officeDocument/2006/relationships/hyperlink" Target="https://my.zakupki.prom.ua/remote/dispatcher/state_purchase_view/5984559" TargetMode="External" /><Relationship Id="rId91" Type="http://schemas.openxmlformats.org/officeDocument/2006/relationships/hyperlink" Target="https://my.zakupki.prom.ua/remote/dispatcher/state_purchase_view/5984533" TargetMode="External" /><Relationship Id="rId92" Type="http://schemas.openxmlformats.org/officeDocument/2006/relationships/hyperlink" Target="https://my.zakupki.prom.ua/remote/dispatcher/state_purchase_view/6048065" TargetMode="External" /><Relationship Id="rId93" Type="http://schemas.openxmlformats.org/officeDocument/2006/relationships/hyperlink" Target="https://my.zakupki.prom.ua/remote/dispatcher/state_purchase_view/6047789" TargetMode="External" /><Relationship Id="rId94" Type="http://schemas.openxmlformats.org/officeDocument/2006/relationships/hyperlink" Target="https://my.zakupki.prom.ua/remote/dispatcher/state_purchase_view/6047705" TargetMode="External" /><Relationship Id="rId95" Type="http://schemas.openxmlformats.org/officeDocument/2006/relationships/hyperlink" Target="https://my.zakupki.prom.ua/remote/dispatcher/state_purchase_view/7433438" TargetMode="External" /><Relationship Id="rId96" Type="http://schemas.openxmlformats.org/officeDocument/2006/relationships/hyperlink" Target="https://my.zakupki.prom.ua/remote/dispatcher/state_purchase_view/7433397" TargetMode="External" /><Relationship Id="rId97" Type="http://schemas.openxmlformats.org/officeDocument/2006/relationships/hyperlink" Target="https://my.zakupki.prom.ua/remote/dispatcher/state_purchase_view/7433507" TargetMode="External" /><Relationship Id="rId98" Type="http://schemas.openxmlformats.org/officeDocument/2006/relationships/hyperlink" Target="https://my.zakupki.prom.ua/remote/dispatcher/state_purchase_view/7433486" TargetMode="External" /><Relationship Id="rId99" Type="http://schemas.openxmlformats.org/officeDocument/2006/relationships/hyperlink" Target="https://my.zakupki.prom.ua/remote/dispatcher/state_purchase_view/7433468" TargetMode="External" /><Relationship Id="rId100" Type="http://schemas.openxmlformats.org/officeDocument/2006/relationships/hyperlink" Target="https://my.zakupki.prom.ua/remote/dispatcher/state_purchase_view/7433452" TargetMode="External" /><Relationship Id="rId101" Type="http://schemas.openxmlformats.org/officeDocument/2006/relationships/hyperlink" Target="https://my.zakupki.prom.ua/remote/dispatcher/state_purchase_view/7433552" TargetMode="External" /><Relationship Id="rId102" Type="http://schemas.openxmlformats.org/officeDocument/2006/relationships/hyperlink" Target="https://my.zakupki.prom.ua/remote/dispatcher/state_purchase_view/7433537" TargetMode="External" /><Relationship Id="rId103" Type="http://schemas.openxmlformats.org/officeDocument/2006/relationships/hyperlink" Target="https://my.zakupki.prom.ua/remote/dispatcher/state_purchase_view/7433533" TargetMode="External" /><Relationship Id="rId104" Type="http://schemas.openxmlformats.org/officeDocument/2006/relationships/hyperlink" Target="https://my.zakupki.prom.ua/remote/dispatcher/state_purchase_view/7433517" TargetMode="External" /><Relationship Id="rId105" Type="http://schemas.openxmlformats.org/officeDocument/2006/relationships/hyperlink" Target="https://my.zakupki.prom.ua/remote/dispatcher/state_purchase_view/6284300" TargetMode="External" /><Relationship Id="rId106" Type="http://schemas.openxmlformats.org/officeDocument/2006/relationships/hyperlink" Target="https://my.zakupki.prom.ua/remote/dispatcher/state_purchase_view/6284075" TargetMode="External" /><Relationship Id="rId107" Type="http://schemas.openxmlformats.org/officeDocument/2006/relationships/hyperlink" Target="https://my.zakupki.prom.ua/remote/dispatcher/state_purchase_view/6284776" TargetMode="External" /><Relationship Id="rId108" Type="http://schemas.openxmlformats.org/officeDocument/2006/relationships/hyperlink" Target="https://my.zakupki.prom.ua/remote/dispatcher/state_purchase_view/6284376" TargetMode="External" /><Relationship Id="rId109" Type="http://schemas.openxmlformats.org/officeDocument/2006/relationships/hyperlink" Target="https://my.zakupki.prom.ua/remote/dispatcher/state_purchase_view/6357602" TargetMode="External" /><Relationship Id="rId110" Type="http://schemas.openxmlformats.org/officeDocument/2006/relationships/hyperlink" Target="https://my.zakupki.prom.ua/remote/dispatcher/state_purchase_view/6357263" TargetMode="External" /><Relationship Id="rId111" Type="http://schemas.openxmlformats.org/officeDocument/2006/relationships/hyperlink" Target="https://my.zakupki.prom.ua/remote/dispatcher/state_purchase_view/6502017" TargetMode="External" /><Relationship Id="rId112" Type="http://schemas.openxmlformats.org/officeDocument/2006/relationships/hyperlink" Target="https://my.zakupki.prom.ua/remote/dispatcher/state_purchase_view/6494825" TargetMode="External" /><Relationship Id="rId113" Type="http://schemas.openxmlformats.org/officeDocument/2006/relationships/hyperlink" Target="https://my.zakupki.prom.ua/remote/dispatcher/state_purchase_view/6475697" TargetMode="External" /><Relationship Id="rId114" Type="http://schemas.openxmlformats.org/officeDocument/2006/relationships/hyperlink" Target="https://my.zakupki.prom.ua/remote/dispatcher/state_purchase_view/6464962" TargetMode="External" /><Relationship Id="rId115" Type="http://schemas.openxmlformats.org/officeDocument/2006/relationships/hyperlink" Target="https://my.zakupki.prom.ua/remote/dispatcher/state_purchase_view/6661527" TargetMode="External" /><Relationship Id="rId116" Type="http://schemas.openxmlformats.org/officeDocument/2006/relationships/hyperlink" Target="https://my.zakupki.prom.ua/remote/dispatcher/state_purchase_view/6662715" TargetMode="External" /><Relationship Id="rId117" Type="http://schemas.openxmlformats.org/officeDocument/2006/relationships/hyperlink" Target="https://my.zakupki.prom.ua/remote/dispatcher/state_purchase_view/6615139" TargetMode="External" /><Relationship Id="rId118" Type="http://schemas.openxmlformats.org/officeDocument/2006/relationships/hyperlink" Target="https://my.zakupki.prom.ua/remote/dispatcher/state_purchase_view/6619950" TargetMode="External" /><Relationship Id="rId119" Type="http://schemas.openxmlformats.org/officeDocument/2006/relationships/hyperlink" Target="https://my.zakupki.prom.ua/remote/dispatcher/state_purchase_view/6615118" TargetMode="External" /><Relationship Id="rId120" Type="http://schemas.openxmlformats.org/officeDocument/2006/relationships/hyperlink" Target="https://my.zakupki.prom.ua/remote/dispatcher/state_purchase_view/6615125" TargetMode="External" /><Relationship Id="rId121" Type="http://schemas.openxmlformats.org/officeDocument/2006/relationships/hyperlink" Target="https://my.zakupki.prom.ua/remote/dispatcher/state_purchase_view/6581084" TargetMode="External" /><Relationship Id="rId122" Type="http://schemas.openxmlformats.org/officeDocument/2006/relationships/hyperlink" Target="https://my.zakupki.prom.ua/remote/dispatcher/state_purchase_view/6615099" TargetMode="External" /><Relationship Id="rId123" Type="http://schemas.openxmlformats.org/officeDocument/2006/relationships/hyperlink" Target="https://my.zakupki.prom.ua/remote/dispatcher/state_purchase_view/6580341" TargetMode="External" /><Relationship Id="rId124" Type="http://schemas.openxmlformats.org/officeDocument/2006/relationships/hyperlink" Target="https://my.zakupki.prom.ua/remote/dispatcher/state_purchase_view/6580528" TargetMode="External" /><Relationship Id="rId125" Type="http://schemas.openxmlformats.org/officeDocument/2006/relationships/hyperlink" Target="https://my.zakupki.prom.ua/remote/dispatcher/state_purchase_view/6357961" TargetMode="External" /><Relationship Id="rId126" Type="http://schemas.openxmlformats.org/officeDocument/2006/relationships/hyperlink" Target="https://my.zakupki.prom.ua/remote/dispatcher/state_purchase_view/6357994" TargetMode="External" /><Relationship Id="rId127" Type="http://schemas.openxmlformats.org/officeDocument/2006/relationships/hyperlink" Target="https://my.zakupki.prom.ua/remote/dispatcher/state_purchase_view/6357997" TargetMode="External" /><Relationship Id="rId128" Type="http://schemas.openxmlformats.org/officeDocument/2006/relationships/hyperlink" Target="https://my.zakupki.prom.ua/remote/dispatcher/state_purchase_view/7817493" TargetMode="External" /><Relationship Id="rId129" Type="http://schemas.openxmlformats.org/officeDocument/2006/relationships/hyperlink" Target="https://my.zakupki.prom.ua/remote/dispatcher/state_purchase_view/7817550" TargetMode="External" /><Relationship Id="rId130" Type="http://schemas.openxmlformats.org/officeDocument/2006/relationships/hyperlink" Target="https://my.zakupki.prom.ua/remote/dispatcher/state_purchase_view/7818512" TargetMode="External" /><Relationship Id="rId131" Type="http://schemas.openxmlformats.org/officeDocument/2006/relationships/hyperlink" Target="https://my.zakupki.prom.ua/remote/dispatcher/state_purchase_view/7818560" TargetMode="External" /><Relationship Id="rId132" Type="http://schemas.openxmlformats.org/officeDocument/2006/relationships/hyperlink" Target="https://my.zakupki.prom.ua/remote/dispatcher/state_purchase_view/7818346" TargetMode="External" /><Relationship Id="rId133" Type="http://schemas.openxmlformats.org/officeDocument/2006/relationships/hyperlink" Target="https://my.zakupki.prom.ua/remote/dispatcher/state_purchase_view/7818401" TargetMode="External" /><Relationship Id="rId134" Type="http://schemas.openxmlformats.org/officeDocument/2006/relationships/hyperlink" Target="https://my.zakupki.prom.ua/remote/dispatcher/state_purchase_view/7818125" TargetMode="External" /><Relationship Id="rId135" Type="http://schemas.openxmlformats.org/officeDocument/2006/relationships/hyperlink" Target="https://my.zakupki.prom.ua/remote/dispatcher/state_purchase_view/7817608" TargetMode="External" /><Relationship Id="rId136" Type="http://schemas.openxmlformats.org/officeDocument/2006/relationships/hyperlink" Target="https://my.zakupki.prom.ua/remote/dispatcher/state_purchase_view/7818020" TargetMode="External" /><Relationship Id="rId137" Type="http://schemas.openxmlformats.org/officeDocument/2006/relationships/hyperlink" Target="https://my.zakupki.prom.ua/remote/dispatcher/state_purchase_view/6096054" TargetMode="External" /><Relationship Id="rId138" Type="http://schemas.openxmlformats.org/officeDocument/2006/relationships/hyperlink" Target="https://my.zakupki.prom.ua/remote/dispatcher/state_purchase_view/6097147" TargetMode="External" /><Relationship Id="rId139" Type="http://schemas.openxmlformats.org/officeDocument/2006/relationships/hyperlink" Target="https://my.zakupki.prom.ua/remote/dispatcher/state_purchase_view/6222132" TargetMode="External" /><Relationship Id="rId140" Type="http://schemas.openxmlformats.org/officeDocument/2006/relationships/hyperlink" Target="https://my.zakupki.prom.ua/remote/dispatcher/state_purchase_view/6283726" TargetMode="External" /><Relationship Id="rId141" Type="http://schemas.openxmlformats.org/officeDocument/2006/relationships/hyperlink" Target="https://my.zakupki.prom.ua/remote/dispatcher/state_purchase_view/6187964" TargetMode="External" /><Relationship Id="rId142" Type="http://schemas.openxmlformats.org/officeDocument/2006/relationships/hyperlink" Target="https://my.zakupki.prom.ua/remote/dispatcher/state_purchase_view/6221519" TargetMode="External" /><Relationship Id="rId143" Type="http://schemas.openxmlformats.org/officeDocument/2006/relationships/hyperlink" Target="https://my.zakupki.prom.ua/remote/dispatcher/state_purchase_view/6164301" TargetMode="External" /><Relationship Id="rId144" Type="http://schemas.openxmlformats.org/officeDocument/2006/relationships/hyperlink" Target="https://my.zakupki.prom.ua/remote/dispatcher/state_purchase_view/6187755" TargetMode="External" /><Relationship Id="rId145" Type="http://schemas.openxmlformats.org/officeDocument/2006/relationships/hyperlink" Target="https://my.zakupki.prom.ua/remote/dispatcher/state_purchase_view/6164217" TargetMode="External" /><Relationship Id="rId146" Type="http://schemas.openxmlformats.org/officeDocument/2006/relationships/hyperlink" Target="https://my.zakupki.prom.ua/remote/dispatcher/state_purchase_view/6164240" TargetMode="External" /><Relationship Id="rId147" Type="http://schemas.openxmlformats.org/officeDocument/2006/relationships/hyperlink" Target="https://my.zakupki.prom.ua/remote/dispatcher/state_purchase_view/7793035" TargetMode="External" /><Relationship Id="rId148" Type="http://schemas.openxmlformats.org/officeDocument/2006/relationships/hyperlink" Target="https://my.zakupki.prom.ua/remote/dispatcher/state_purchase_view/7807275" TargetMode="External" /><Relationship Id="rId149" Type="http://schemas.openxmlformats.org/officeDocument/2006/relationships/hyperlink" Target="https://my.zakupki.prom.ua/remote/dispatcher/state_purchase_view/7807853" TargetMode="External" /><Relationship Id="rId150" Type="http://schemas.openxmlformats.org/officeDocument/2006/relationships/hyperlink" Target="https://my.zakupki.prom.ua/remote/dispatcher/state_purchase_view/7808692" TargetMode="External" /><Relationship Id="rId151" Type="http://schemas.openxmlformats.org/officeDocument/2006/relationships/hyperlink" Target="https://my.zakupki.prom.ua/remote/dispatcher/state_purchase_view/7792222" TargetMode="External" /><Relationship Id="rId152" Type="http://schemas.openxmlformats.org/officeDocument/2006/relationships/hyperlink" Target="https://my.zakupki.prom.ua/remote/dispatcher/state_purchase_view/7792350" TargetMode="External" /><Relationship Id="rId153" Type="http://schemas.openxmlformats.org/officeDocument/2006/relationships/hyperlink" Target="https://my.zakupki.prom.ua/remote/dispatcher/state_purchase_view/7792936" TargetMode="External" /><Relationship Id="rId154" Type="http://schemas.openxmlformats.org/officeDocument/2006/relationships/hyperlink" Target="https://my.zakupki.prom.ua/remote/dispatcher/state_purchase_view/7792963" TargetMode="External" /><Relationship Id="rId155" Type="http://schemas.openxmlformats.org/officeDocument/2006/relationships/hyperlink" Target="https://my.zakupki.prom.ua/remote/dispatcher/state_purchase_view/7715148" TargetMode="External" /><Relationship Id="rId156" Type="http://schemas.openxmlformats.org/officeDocument/2006/relationships/hyperlink" Target="https://my.zakupki.prom.ua/remote/dispatcher/state_purchase_view/7791956" TargetMode="External" /><Relationship Id="rId157" Type="http://schemas.openxmlformats.org/officeDocument/2006/relationships/hyperlink" Target="https://my.zakupki.prom.ua/remote/dispatcher/state_purchase_view/6357977" TargetMode="External" /><Relationship Id="rId158" Type="http://schemas.openxmlformats.org/officeDocument/2006/relationships/hyperlink" Target="https://my.zakupki.prom.ua/remote/dispatcher/state_purchase_view/6360417" TargetMode="External" /><Relationship Id="rId159" Type="http://schemas.openxmlformats.org/officeDocument/2006/relationships/hyperlink" Target="https://my.zakupki.prom.ua/remote/dispatcher/state_purchase_view/6360642" TargetMode="External" /><Relationship Id="rId160" Type="http://schemas.openxmlformats.org/officeDocument/2006/relationships/hyperlink" Target="https://my.zakupki.prom.ua/remote/dispatcher/state_purchase_view/6360661" TargetMode="External" /><Relationship Id="rId161" Type="http://schemas.openxmlformats.org/officeDocument/2006/relationships/hyperlink" Target="https://my.zakupki.prom.ua/remote/dispatcher/state_purchase_view/6441923" TargetMode="External" /><Relationship Id="rId162" Type="http://schemas.openxmlformats.org/officeDocument/2006/relationships/hyperlink" Target="https://my.zakupki.prom.ua/remote/dispatcher/state_purchase_view/6357917" TargetMode="External" /><Relationship Id="rId163" Type="http://schemas.openxmlformats.org/officeDocument/2006/relationships/hyperlink" Target="https://my.zakupki.prom.ua/remote/dispatcher/state_purchase_view/6357944" TargetMode="External" /><Relationship Id="rId164" Type="http://schemas.openxmlformats.org/officeDocument/2006/relationships/hyperlink" Target="https://prozorro.gov.ua/plan/UA-P-2018-02-14-003362-c" TargetMode="External" /><Relationship Id="rId165" Type="http://schemas.openxmlformats.org/officeDocument/2006/relationships/hyperlink" Target="https://my.zakupki.prom.ua/remote/dispatcher/state_purchase_view/5287725" TargetMode="External" /><Relationship Id="rId16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6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5" sqref="C5"/>
    </sheetView>
  </sheetViews>
  <sheetFormatPr defaultColWidth="11.421875" defaultRowHeight="15"/>
  <cols>
    <col min="1" max="1" width="5.00390625" style="25" customWidth="1"/>
    <col min="2" max="2" width="25.00390625" style="25" customWidth="1"/>
    <col min="3" max="3" width="37.140625" style="25" customWidth="1"/>
    <col min="4" max="4" width="44.7109375" style="25" customWidth="1"/>
    <col min="5" max="21" width="0" style="25" hidden="1" customWidth="1"/>
    <col min="22" max="22" width="26.421875" style="25" customWidth="1"/>
    <col min="23" max="23" width="14.8515625" style="25" customWidth="1"/>
    <col min="24" max="24" width="15.28125" style="25" customWidth="1"/>
    <col min="25" max="25" width="5.421875" style="25" customWidth="1"/>
    <col min="26" max="26" width="13.421875" style="25" customWidth="1"/>
    <col min="27" max="32" width="0" style="25" hidden="1" customWidth="1"/>
    <col min="33" max="16384" width="11.421875" style="25" customWidth="1"/>
  </cols>
  <sheetData>
    <row r="1" spans="1:32" ht="47.25" customHeight="1" thickBot="1">
      <c r="A1" s="32" t="s">
        <v>294</v>
      </c>
      <c r="B1" s="32" t="s">
        <v>58</v>
      </c>
      <c r="C1" s="32" t="s">
        <v>193</v>
      </c>
      <c r="D1" s="32" t="s">
        <v>129</v>
      </c>
      <c r="E1" s="32" t="s">
        <v>235</v>
      </c>
      <c r="F1" s="32" t="s">
        <v>113</v>
      </c>
      <c r="G1" s="32" t="s">
        <v>112</v>
      </c>
      <c r="H1" s="32" t="s">
        <v>137</v>
      </c>
      <c r="I1" s="32" t="s">
        <v>168</v>
      </c>
      <c r="J1" s="32" t="s">
        <v>169</v>
      </c>
      <c r="K1" s="32" t="s">
        <v>136</v>
      </c>
      <c r="L1" s="32" t="s">
        <v>170</v>
      </c>
      <c r="M1" s="32" t="s">
        <v>67</v>
      </c>
      <c r="N1" s="32" t="s">
        <v>123</v>
      </c>
      <c r="O1" s="32" t="s">
        <v>210</v>
      </c>
      <c r="P1" s="32" t="s">
        <v>159</v>
      </c>
      <c r="Q1" s="32" t="s">
        <v>197</v>
      </c>
      <c r="R1" s="32" t="s">
        <v>198</v>
      </c>
      <c r="S1" s="32" t="s">
        <v>151</v>
      </c>
      <c r="T1" s="32" t="s">
        <v>211</v>
      </c>
      <c r="U1" s="32" t="s">
        <v>1</v>
      </c>
      <c r="V1" s="32" t="s">
        <v>336</v>
      </c>
      <c r="W1" s="32" t="s">
        <v>57</v>
      </c>
      <c r="X1" s="32" t="s">
        <v>238</v>
      </c>
      <c r="Y1" s="32" t="s">
        <v>160</v>
      </c>
      <c r="Z1" s="32" t="s">
        <v>212</v>
      </c>
      <c r="AA1" s="33" t="s">
        <v>209</v>
      </c>
      <c r="AB1" s="34" t="s">
        <v>208</v>
      </c>
      <c r="AC1" s="34" t="s">
        <v>119</v>
      </c>
      <c r="AD1" s="34" t="s">
        <v>206</v>
      </c>
      <c r="AE1" s="34" t="s">
        <v>196</v>
      </c>
      <c r="AF1" s="34" t="s">
        <v>147</v>
      </c>
    </row>
    <row r="2" spans="1:32" ht="47.25" customHeight="1">
      <c r="A2" s="1"/>
      <c r="B2" s="2" t="str">
        <f>HYPERLINK("https://my.zakupki.prom.ua/remote/dispatcher/state_purchase_view/6096054","UA-2018-02-09-001459-a")</f>
        <v>UA-2018-02-09-001459-a</v>
      </c>
      <c r="C2" s="2" t="s">
        <v>3</v>
      </c>
      <c r="D2" s="2" t="s">
        <v>3</v>
      </c>
      <c r="E2" s="2" t="s">
        <v>185</v>
      </c>
      <c r="F2" s="3">
        <v>43140</v>
      </c>
      <c r="G2" s="2" t="s">
        <v>246</v>
      </c>
      <c r="H2" s="1">
        <v>1</v>
      </c>
      <c r="I2" s="4">
        <v>1500000</v>
      </c>
      <c r="J2" s="2" t="s">
        <v>158</v>
      </c>
      <c r="K2" s="1">
        <v>547479</v>
      </c>
      <c r="L2" s="4">
        <v>2.73983111680996</v>
      </c>
      <c r="M2" s="2" t="s">
        <v>56</v>
      </c>
      <c r="N2" s="2" t="s">
        <v>232</v>
      </c>
      <c r="O2" s="2" t="s">
        <v>77</v>
      </c>
      <c r="P2" s="2" t="s">
        <v>161</v>
      </c>
      <c r="Q2" s="4">
        <v>1500000</v>
      </c>
      <c r="R2" s="4">
        <v>2.73983111680996</v>
      </c>
      <c r="S2" s="2"/>
      <c r="T2" s="2"/>
      <c r="U2" s="2"/>
      <c r="V2" s="2" t="s">
        <v>130</v>
      </c>
      <c r="W2" s="5">
        <v>25683342</v>
      </c>
      <c r="X2" s="3">
        <v>43146</v>
      </c>
      <c r="Y2" s="5">
        <v>1</v>
      </c>
      <c r="Z2" s="4">
        <v>1500000</v>
      </c>
      <c r="AA2" s="35"/>
      <c r="AB2" s="35"/>
      <c r="AC2" s="35"/>
      <c r="AD2" s="35"/>
      <c r="AE2" s="35"/>
      <c r="AF2" s="35"/>
    </row>
    <row r="3" spans="1:32" ht="45.75" customHeight="1">
      <c r="A3" s="1"/>
      <c r="B3" s="2" t="str">
        <f>HYPERLINK("https://my.zakupki.prom.ua/remote/dispatcher/state_purchase_view/5287725","UA-2018-01-02-001429-a")</f>
        <v>UA-2018-01-02-001429-a</v>
      </c>
      <c r="C3" s="2" t="s">
        <v>1262</v>
      </c>
      <c r="D3" s="2" t="s">
        <v>1263</v>
      </c>
      <c r="E3" s="2" t="s">
        <v>76</v>
      </c>
      <c r="F3" s="3">
        <v>43102</v>
      </c>
      <c r="G3" s="6">
        <v>43122.522569444445</v>
      </c>
      <c r="H3" s="1">
        <v>4</v>
      </c>
      <c r="I3" s="4">
        <v>4607100.2</v>
      </c>
      <c r="J3" s="2" t="s">
        <v>158</v>
      </c>
      <c r="K3" s="1">
        <v>1</v>
      </c>
      <c r="L3" s="4">
        <v>4607100.2</v>
      </c>
      <c r="M3" s="2" t="s">
        <v>56</v>
      </c>
      <c r="N3" s="2" t="s">
        <v>232</v>
      </c>
      <c r="O3" s="2" t="s">
        <v>77</v>
      </c>
      <c r="P3" s="2" t="s">
        <v>161</v>
      </c>
      <c r="Q3" s="4">
        <v>2576964.5</v>
      </c>
      <c r="R3" s="4">
        <v>2576964.5</v>
      </c>
      <c r="S3" s="2" t="s">
        <v>1264</v>
      </c>
      <c r="T3" s="4">
        <v>2030135.7000000002</v>
      </c>
      <c r="U3" s="4">
        <v>0.4406536892772595</v>
      </c>
      <c r="V3" s="2" t="s">
        <v>1265</v>
      </c>
      <c r="W3" s="5">
        <v>33859470</v>
      </c>
      <c r="X3" s="3">
        <v>43155</v>
      </c>
      <c r="Y3" s="5">
        <v>3</v>
      </c>
      <c r="Z3" s="4">
        <v>4454073.6</v>
      </c>
      <c r="AA3" s="35"/>
      <c r="AB3" s="35"/>
      <c r="AC3" s="35"/>
      <c r="AD3" s="35"/>
      <c r="AE3" s="35"/>
      <c r="AF3" s="35"/>
    </row>
    <row r="4" spans="1:32" ht="124.5" customHeight="1">
      <c r="A4" s="1"/>
      <c r="B4" s="7" t="s">
        <v>1266</v>
      </c>
      <c r="C4" s="7" t="s">
        <v>1267</v>
      </c>
      <c r="D4" s="7" t="s">
        <v>1267</v>
      </c>
      <c r="E4" s="8">
        <v>7036</v>
      </c>
      <c r="F4" s="7" t="s">
        <v>56</v>
      </c>
      <c r="G4" s="9">
        <v>43137</v>
      </c>
      <c r="H4" s="10">
        <v>43132.083333333336</v>
      </c>
      <c r="I4" s="2"/>
      <c r="J4" s="7" t="s">
        <v>1268</v>
      </c>
      <c r="K4" s="1"/>
      <c r="L4" s="4"/>
      <c r="M4" s="2"/>
      <c r="N4" s="2"/>
      <c r="O4" s="2"/>
      <c r="P4" s="2"/>
      <c r="Q4" s="4"/>
      <c r="R4" s="4"/>
      <c r="S4" s="2"/>
      <c r="T4" s="4"/>
      <c r="U4" s="4"/>
      <c r="V4" s="2" t="s">
        <v>534</v>
      </c>
      <c r="W4" s="2">
        <v>32477129</v>
      </c>
      <c r="X4" s="3">
        <v>43130</v>
      </c>
      <c r="Y4" s="5">
        <v>4</v>
      </c>
      <c r="Z4" s="7">
        <v>7036</v>
      </c>
      <c r="AA4" s="35"/>
      <c r="AB4" s="35"/>
      <c r="AC4" s="35"/>
      <c r="AD4" s="35"/>
      <c r="AE4" s="35"/>
      <c r="AF4" s="35"/>
    </row>
    <row r="5" spans="1:32" ht="106.5" customHeight="1">
      <c r="A5" s="1"/>
      <c r="B5" s="7" t="s">
        <v>295</v>
      </c>
      <c r="C5" s="7" t="s">
        <v>296</v>
      </c>
      <c r="D5" s="7" t="s">
        <v>296</v>
      </c>
      <c r="E5" s="8"/>
      <c r="F5" s="7"/>
      <c r="G5" s="9"/>
      <c r="H5" s="10"/>
      <c r="I5" s="2"/>
      <c r="J5" s="7"/>
      <c r="K5" s="1"/>
      <c r="L5" s="4"/>
      <c r="M5" s="2"/>
      <c r="N5" s="2"/>
      <c r="O5" s="2"/>
      <c r="P5" s="2"/>
      <c r="Q5" s="4"/>
      <c r="R5" s="4"/>
      <c r="S5" s="2"/>
      <c r="T5" s="4"/>
      <c r="U5" s="4"/>
      <c r="V5" s="2" t="s">
        <v>534</v>
      </c>
      <c r="W5" s="2">
        <v>32477129</v>
      </c>
      <c r="X5" s="3">
        <v>43130</v>
      </c>
      <c r="Y5" s="5">
        <v>5</v>
      </c>
      <c r="Z5" s="8">
        <v>5253</v>
      </c>
      <c r="AA5" s="35"/>
      <c r="AB5" s="35"/>
      <c r="AC5" s="35"/>
      <c r="AD5" s="35"/>
      <c r="AE5" s="35"/>
      <c r="AF5" s="35"/>
    </row>
    <row r="6" spans="1:32" ht="116.25" customHeight="1">
      <c r="A6" s="1"/>
      <c r="B6" s="7" t="s">
        <v>297</v>
      </c>
      <c r="C6" s="7" t="s">
        <v>298</v>
      </c>
      <c r="D6" s="7" t="s">
        <v>298</v>
      </c>
      <c r="E6" s="8"/>
      <c r="F6" s="7"/>
      <c r="G6" s="9"/>
      <c r="H6" s="10"/>
      <c r="I6" s="2"/>
      <c r="J6" s="7"/>
      <c r="K6" s="1"/>
      <c r="L6" s="4"/>
      <c r="M6" s="2"/>
      <c r="N6" s="2"/>
      <c r="O6" s="2"/>
      <c r="P6" s="2"/>
      <c r="Q6" s="4"/>
      <c r="R6" s="4"/>
      <c r="S6" s="2"/>
      <c r="T6" s="4"/>
      <c r="U6" s="4"/>
      <c r="V6" s="2" t="s">
        <v>534</v>
      </c>
      <c r="W6" s="2">
        <v>32477129</v>
      </c>
      <c r="X6" s="3">
        <v>43130</v>
      </c>
      <c r="Y6" s="5">
        <v>6</v>
      </c>
      <c r="Z6" s="8">
        <v>342964</v>
      </c>
      <c r="AA6" s="35"/>
      <c r="AB6" s="35"/>
      <c r="AC6" s="35"/>
      <c r="AD6" s="35"/>
      <c r="AE6" s="35"/>
      <c r="AF6" s="35"/>
    </row>
    <row r="7" spans="1:32" ht="76.5" customHeight="1">
      <c r="A7" s="1"/>
      <c r="B7" s="2" t="str">
        <f>HYPERLINK("https://my.zakupki.prom.ua/remote/dispatcher/state_purchase_view/6662783","UA-2018-03-27-003112-b")</f>
        <v>UA-2018-03-27-003112-b</v>
      </c>
      <c r="C7" s="2" t="s">
        <v>153</v>
      </c>
      <c r="D7" s="2" t="s">
        <v>2</v>
      </c>
      <c r="E7" s="2" t="s">
        <v>184</v>
      </c>
      <c r="F7" s="3">
        <v>43186</v>
      </c>
      <c r="G7" s="2" t="s">
        <v>246</v>
      </c>
      <c r="H7" s="1">
        <v>1</v>
      </c>
      <c r="I7" s="4">
        <v>94500</v>
      </c>
      <c r="J7" s="2" t="s">
        <v>158</v>
      </c>
      <c r="K7" s="1">
        <v>3500</v>
      </c>
      <c r="L7" s="4">
        <v>27</v>
      </c>
      <c r="M7" s="2" t="s">
        <v>56</v>
      </c>
      <c r="N7" s="2" t="s">
        <v>232</v>
      </c>
      <c r="O7" s="2" t="s">
        <v>77</v>
      </c>
      <c r="P7" s="2" t="s">
        <v>161</v>
      </c>
      <c r="Q7" s="4">
        <v>94500</v>
      </c>
      <c r="R7" s="4">
        <v>27</v>
      </c>
      <c r="S7" s="2"/>
      <c r="T7" s="2"/>
      <c r="U7" s="2"/>
      <c r="V7" s="2" t="s">
        <v>221</v>
      </c>
      <c r="W7" s="5">
        <v>41449359</v>
      </c>
      <c r="X7" s="3">
        <v>43197</v>
      </c>
      <c r="Y7" s="5">
        <v>6</v>
      </c>
      <c r="Z7" s="4">
        <v>94500</v>
      </c>
      <c r="AA7" s="35"/>
      <c r="AB7" s="35"/>
      <c r="AC7" s="35"/>
      <c r="AD7" s="35"/>
      <c r="AE7" s="35"/>
      <c r="AF7" s="35"/>
    </row>
    <row r="8" spans="1:32" ht="58.5" customHeight="1">
      <c r="A8" s="1"/>
      <c r="B8" s="2" t="s">
        <v>299</v>
      </c>
      <c r="C8" s="7" t="s">
        <v>300</v>
      </c>
      <c r="D8" s="7" t="s">
        <v>300</v>
      </c>
      <c r="E8" s="2"/>
      <c r="F8" s="3"/>
      <c r="G8" s="2"/>
      <c r="H8" s="1"/>
      <c r="I8" s="4"/>
      <c r="J8" s="2"/>
      <c r="K8" s="1"/>
      <c r="L8" s="4"/>
      <c r="M8" s="2"/>
      <c r="N8" s="2"/>
      <c r="O8" s="2"/>
      <c r="P8" s="2"/>
      <c r="Q8" s="4"/>
      <c r="R8" s="4"/>
      <c r="S8" s="2"/>
      <c r="T8" s="2"/>
      <c r="U8" s="2"/>
      <c r="V8" s="2" t="s">
        <v>301</v>
      </c>
      <c r="W8" s="5">
        <v>3280505994</v>
      </c>
      <c r="X8" s="3">
        <v>43130</v>
      </c>
      <c r="Y8" s="5">
        <v>7</v>
      </c>
      <c r="Z8" s="8">
        <v>249896</v>
      </c>
      <c r="AA8" s="26"/>
      <c r="AB8" s="36">
        <v>43465</v>
      </c>
      <c r="AC8" s="37">
        <v>43465</v>
      </c>
      <c r="AD8" s="26" t="s">
        <v>284</v>
      </c>
      <c r="AE8" s="38"/>
      <c r="AF8" s="38"/>
    </row>
    <row r="9" spans="1:32" ht="88.5" customHeight="1">
      <c r="A9" s="1"/>
      <c r="B9" s="2" t="str">
        <f>HYPERLINK("https://my.zakupki.prom.ua/remote/dispatcher/state_purchase_view/6661527","UA-2018-03-27-002796-b")</f>
        <v>UA-2018-03-27-002796-b</v>
      </c>
      <c r="C9" s="2" t="s">
        <v>155</v>
      </c>
      <c r="D9" s="2" t="s">
        <v>2</v>
      </c>
      <c r="E9" s="2" t="s">
        <v>184</v>
      </c>
      <c r="F9" s="3">
        <v>43186</v>
      </c>
      <c r="G9" s="2" t="s">
        <v>246</v>
      </c>
      <c r="H9" s="1">
        <v>1</v>
      </c>
      <c r="I9" s="4">
        <v>42350</v>
      </c>
      <c r="J9" s="2" t="s">
        <v>158</v>
      </c>
      <c r="K9" s="1">
        <v>1540</v>
      </c>
      <c r="L9" s="4">
        <v>27.5</v>
      </c>
      <c r="M9" s="2" t="s">
        <v>56</v>
      </c>
      <c r="N9" s="2" t="s">
        <v>232</v>
      </c>
      <c r="O9" s="2" t="s">
        <v>77</v>
      </c>
      <c r="P9" s="2" t="s">
        <v>161</v>
      </c>
      <c r="Q9" s="4">
        <v>42350</v>
      </c>
      <c r="R9" s="4">
        <v>27.5</v>
      </c>
      <c r="S9" s="2"/>
      <c r="T9" s="2"/>
      <c r="U9" s="2"/>
      <c r="V9" s="2" t="s">
        <v>221</v>
      </c>
      <c r="W9" s="5">
        <v>41449359</v>
      </c>
      <c r="X9" s="3">
        <v>43197</v>
      </c>
      <c r="Y9" s="5">
        <v>7</v>
      </c>
      <c r="Z9" s="4">
        <v>42350</v>
      </c>
      <c r="AA9" s="26"/>
      <c r="AB9" s="26"/>
      <c r="AC9" s="26"/>
      <c r="AD9" s="26"/>
      <c r="AE9" s="26"/>
      <c r="AF9" s="26"/>
    </row>
    <row r="10" spans="1:32" ht="55.5" customHeight="1">
      <c r="A10" s="1"/>
      <c r="B10" s="2" t="s">
        <v>302</v>
      </c>
      <c r="C10" s="2" t="s">
        <v>303</v>
      </c>
      <c r="D10" s="2" t="s">
        <v>303</v>
      </c>
      <c r="E10" s="2"/>
      <c r="F10" s="3"/>
      <c r="G10" s="2"/>
      <c r="H10" s="1"/>
      <c r="I10" s="4"/>
      <c r="J10" s="2"/>
      <c r="K10" s="1"/>
      <c r="L10" s="4"/>
      <c r="M10" s="2"/>
      <c r="N10" s="2"/>
      <c r="O10" s="2"/>
      <c r="P10" s="2"/>
      <c r="Q10" s="4"/>
      <c r="R10" s="4"/>
      <c r="S10" s="2"/>
      <c r="T10" s="2"/>
      <c r="U10" s="2"/>
      <c r="V10" s="2" t="s">
        <v>304</v>
      </c>
      <c r="W10" s="2">
        <v>2883410842</v>
      </c>
      <c r="X10" s="3">
        <v>43133</v>
      </c>
      <c r="Y10" s="5">
        <v>8</v>
      </c>
      <c r="Z10" s="4">
        <v>1760</v>
      </c>
      <c r="AA10" s="26"/>
      <c r="AB10" s="36"/>
      <c r="AC10" s="37"/>
      <c r="AD10" s="26"/>
      <c r="AE10" s="38"/>
      <c r="AF10" s="38"/>
    </row>
    <row r="11" spans="1:32" ht="104.25" customHeight="1">
      <c r="A11" s="1"/>
      <c r="B11" s="2" t="str">
        <f>HYPERLINK("https://my.zakupki.prom.ua/remote/dispatcher/state_purchase_view/6662715","UA-2018-03-27-003077-b")</f>
        <v>UA-2018-03-27-003077-b</v>
      </c>
      <c r="C11" s="2" t="s">
        <v>154</v>
      </c>
      <c r="D11" s="2" t="s">
        <v>2</v>
      </c>
      <c r="E11" s="2" t="s">
        <v>184</v>
      </c>
      <c r="F11" s="3">
        <v>43186</v>
      </c>
      <c r="G11" s="2" t="s">
        <v>246</v>
      </c>
      <c r="H11" s="1">
        <v>1</v>
      </c>
      <c r="I11" s="4">
        <v>88909.5</v>
      </c>
      <c r="J11" s="2" t="s">
        <v>158</v>
      </c>
      <c r="K11" s="1">
        <v>3409</v>
      </c>
      <c r="L11" s="4">
        <v>26.080815488413023</v>
      </c>
      <c r="M11" s="2" t="s">
        <v>56</v>
      </c>
      <c r="N11" s="2" t="s">
        <v>232</v>
      </c>
      <c r="O11" s="2" t="s">
        <v>77</v>
      </c>
      <c r="P11" s="2" t="s">
        <v>161</v>
      </c>
      <c r="Q11" s="4">
        <v>88909.5</v>
      </c>
      <c r="R11" s="4">
        <v>26.080815488413023</v>
      </c>
      <c r="S11" s="2"/>
      <c r="T11" s="2"/>
      <c r="U11" s="2"/>
      <c r="V11" s="2" t="s">
        <v>221</v>
      </c>
      <c r="W11" s="5">
        <v>41449359</v>
      </c>
      <c r="X11" s="3">
        <v>43197</v>
      </c>
      <c r="Y11" s="5">
        <v>8</v>
      </c>
      <c r="Z11" s="4">
        <v>88909.5</v>
      </c>
      <c r="AA11" s="26"/>
      <c r="AB11" s="26"/>
      <c r="AC11" s="26"/>
      <c r="AD11" s="26"/>
      <c r="AE11" s="26"/>
      <c r="AF11" s="26"/>
    </row>
    <row r="12" spans="1:32" ht="51" customHeight="1">
      <c r="A12" s="1"/>
      <c r="B12" s="2" t="str">
        <f>HYPERLINK("https://my.zakupki.prom.ua/remote/dispatcher/state_purchase_view/6662748","UA-2018-03-27-003095-b")</f>
        <v>UA-2018-03-27-003095-b</v>
      </c>
      <c r="C12" s="2" t="s">
        <v>154</v>
      </c>
      <c r="D12" s="2" t="s">
        <v>2</v>
      </c>
      <c r="E12" s="2" t="s">
        <v>184</v>
      </c>
      <c r="F12" s="3">
        <v>43186</v>
      </c>
      <c r="G12" s="2" t="s">
        <v>246</v>
      </c>
      <c r="H12" s="1">
        <v>1</v>
      </c>
      <c r="I12" s="4">
        <v>86580</v>
      </c>
      <c r="J12" s="2" t="s">
        <v>158</v>
      </c>
      <c r="K12" s="1">
        <v>3320</v>
      </c>
      <c r="L12" s="4">
        <v>26.07831325301205</v>
      </c>
      <c r="M12" s="2" t="s">
        <v>56</v>
      </c>
      <c r="N12" s="2" t="s">
        <v>232</v>
      </c>
      <c r="O12" s="2" t="s">
        <v>77</v>
      </c>
      <c r="P12" s="2" t="s">
        <v>161</v>
      </c>
      <c r="Q12" s="4">
        <v>86580</v>
      </c>
      <c r="R12" s="4">
        <v>26.07831325301205</v>
      </c>
      <c r="S12" s="2"/>
      <c r="T12" s="2"/>
      <c r="U12" s="2"/>
      <c r="V12" s="2" t="s">
        <v>221</v>
      </c>
      <c r="W12" s="5">
        <v>41449359</v>
      </c>
      <c r="X12" s="3">
        <v>43197</v>
      </c>
      <c r="Y12" s="5">
        <v>9</v>
      </c>
      <c r="Z12" s="4">
        <v>86580</v>
      </c>
      <c r="AA12" s="39"/>
      <c r="AB12" s="39"/>
      <c r="AC12" s="39"/>
      <c r="AD12" s="39"/>
      <c r="AE12" s="39"/>
      <c r="AF12" s="39"/>
    </row>
    <row r="13" spans="1:32" ht="84" customHeight="1">
      <c r="A13" s="1"/>
      <c r="B13" s="2" t="str">
        <f>HYPERLINK("https://my.zakupki.prom.ua/remote/dispatcher/state_purchase_view/5984533","UA-2018-02-02-004038-b")</f>
        <v>UA-2018-02-02-004038-b</v>
      </c>
      <c r="C13" s="2" t="s">
        <v>245</v>
      </c>
      <c r="D13" s="2" t="s">
        <v>10</v>
      </c>
      <c r="E13" s="2" t="s">
        <v>125</v>
      </c>
      <c r="F13" s="3">
        <v>43133</v>
      </c>
      <c r="G13" s="2" t="s">
        <v>246</v>
      </c>
      <c r="H13" s="1">
        <v>1</v>
      </c>
      <c r="I13" s="4">
        <v>9793.5</v>
      </c>
      <c r="J13" s="2" t="s">
        <v>158</v>
      </c>
      <c r="K13" s="1">
        <v>821</v>
      </c>
      <c r="L13" s="4">
        <v>11.928745432399513</v>
      </c>
      <c r="M13" s="2" t="s">
        <v>56</v>
      </c>
      <c r="N13" s="2" t="s">
        <v>161</v>
      </c>
      <c r="O13" s="2" t="s">
        <v>77</v>
      </c>
      <c r="P13" s="2" t="s">
        <v>161</v>
      </c>
      <c r="Q13" s="4">
        <v>9793.5</v>
      </c>
      <c r="R13" s="4">
        <v>11.928745432399513</v>
      </c>
      <c r="S13" s="2"/>
      <c r="T13" s="2"/>
      <c r="U13" s="2"/>
      <c r="V13" s="2" t="s">
        <v>122</v>
      </c>
      <c r="W13" s="5">
        <v>2373411924</v>
      </c>
      <c r="X13" s="3">
        <v>43133</v>
      </c>
      <c r="Y13" s="5">
        <v>9</v>
      </c>
      <c r="Z13" s="4">
        <v>9793.5</v>
      </c>
      <c r="AA13" s="39"/>
      <c r="AB13" s="39"/>
      <c r="AC13" s="39"/>
      <c r="AD13" s="39"/>
      <c r="AE13" s="39"/>
      <c r="AF13" s="39"/>
    </row>
    <row r="14" spans="1:32" ht="73.5" customHeight="1">
      <c r="A14" s="1"/>
      <c r="B14" s="2" t="str">
        <f>HYPERLINK("https://my.zakupki.prom.ua/remote/dispatcher/state_purchase_view/6720181","UA-2018-04-02-002156-a")</f>
        <v>UA-2018-04-02-002156-a</v>
      </c>
      <c r="C14" s="2" t="s">
        <v>156</v>
      </c>
      <c r="D14" s="2" t="s">
        <v>2</v>
      </c>
      <c r="E14" s="2" t="s">
        <v>184</v>
      </c>
      <c r="F14" s="3">
        <v>43192</v>
      </c>
      <c r="G14" s="2" t="s">
        <v>246</v>
      </c>
      <c r="H14" s="1">
        <v>1</v>
      </c>
      <c r="I14" s="4">
        <v>35625</v>
      </c>
      <c r="J14" s="2" t="s">
        <v>158</v>
      </c>
      <c r="K14" s="1">
        <v>1350</v>
      </c>
      <c r="L14" s="4">
        <v>26.38888888888889</v>
      </c>
      <c r="M14" s="2" t="s">
        <v>56</v>
      </c>
      <c r="N14" s="2" t="s">
        <v>232</v>
      </c>
      <c r="O14" s="2" t="s">
        <v>77</v>
      </c>
      <c r="P14" s="2" t="s">
        <v>161</v>
      </c>
      <c r="Q14" s="4">
        <v>35625</v>
      </c>
      <c r="R14" s="4">
        <v>26.38888888888889</v>
      </c>
      <c r="S14" s="2"/>
      <c r="T14" s="2"/>
      <c r="U14" s="2"/>
      <c r="V14" s="2" t="s">
        <v>221</v>
      </c>
      <c r="W14" s="5">
        <v>41449359</v>
      </c>
      <c r="X14" s="3">
        <v>43203</v>
      </c>
      <c r="Y14" s="5">
        <v>10</v>
      </c>
      <c r="Z14" s="4">
        <v>35625</v>
      </c>
      <c r="AA14" s="39"/>
      <c r="AB14" s="39"/>
      <c r="AC14" s="39"/>
      <c r="AD14" s="39"/>
      <c r="AE14" s="39"/>
      <c r="AF14" s="39"/>
    </row>
    <row r="15" spans="1:32" ht="93.75" customHeight="1">
      <c r="A15" s="1"/>
      <c r="B15" s="2" t="str">
        <f>HYPERLINK("https://my.zakupki.prom.ua/remote/dispatcher/state_purchase_view/5984559","UA-2018-02-02-004045-b")</f>
        <v>UA-2018-02-02-004045-b</v>
      </c>
      <c r="C15" s="2" t="s">
        <v>245</v>
      </c>
      <c r="D15" s="2" t="s">
        <v>10</v>
      </c>
      <c r="E15" s="2" t="s">
        <v>125</v>
      </c>
      <c r="F15" s="3">
        <v>43133</v>
      </c>
      <c r="G15" s="2" t="s">
        <v>246</v>
      </c>
      <c r="H15" s="1">
        <v>1</v>
      </c>
      <c r="I15" s="4">
        <v>7017</v>
      </c>
      <c r="J15" s="2" t="s">
        <v>158</v>
      </c>
      <c r="K15" s="1">
        <v>202</v>
      </c>
      <c r="L15" s="4">
        <v>34.73762376237624</v>
      </c>
      <c r="M15" s="2" t="s">
        <v>56</v>
      </c>
      <c r="N15" s="2" t="s">
        <v>161</v>
      </c>
      <c r="O15" s="2" t="s">
        <v>77</v>
      </c>
      <c r="P15" s="2" t="s">
        <v>161</v>
      </c>
      <c r="Q15" s="4">
        <v>7017</v>
      </c>
      <c r="R15" s="4">
        <v>34.73762376237624</v>
      </c>
      <c r="S15" s="2"/>
      <c r="T15" s="2"/>
      <c r="U15" s="2"/>
      <c r="V15" s="2" t="s">
        <v>122</v>
      </c>
      <c r="W15" s="5">
        <v>2373411924</v>
      </c>
      <c r="X15" s="3">
        <v>43133</v>
      </c>
      <c r="Y15" s="5">
        <v>10</v>
      </c>
      <c r="Z15" s="4">
        <v>7017</v>
      </c>
      <c r="AA15" s="36">
        <v>43152</v>
      </c>
      <c r="AB15" s="36">
        <v>43465</v>
      </c>
      <c r="AC15" s="37">
        <v>43465</v>
      </c>
      <c r="AD15" s="26" t="s">
        <v>284</v>
      </c>
      <c r="AE15" s="38"/>
      <c r="AF15" s="38"/>
    </row>
    <row r="16" spans="1:32" ht="60">
      <c r="A16" s="1"/>
      <c r="B16" s="2" t="str">
        <f>HYPERLINK("https://my.zakupki.prom.ua/remote/dispatcher/state_purchase_view/6033356","UA-2018-02-06-002670-a")</f>
        <v>UA-2018-02-06-002670-a</v>
      </c>
      <c r="C16" s="2" t="s">
        <v>0</v>
      </c>
      <c r="D16" s="2" t="s">
        <v>43</v>
      </c>
      <c r="E16" s="2" t="s">
        <v>76</v>
      </c>
      <c r="F16" s="3">
        <v>43137</v>
      </c>
      <c r="G16" s="6">
        <v>43154.56149305555</v>
      </c>
      <c r="H16" s="1">
        <v>3</v>
      </c>
      <c r="I16" s="4">
        <v>600000</v>
      </c>
      <c r="J16" s="2" t="s">
        <v>158</v>
      </c>
      <c r="K16" s="1">
        <v>1</v>
      </c>
      <c r="L16" s="4">
        <v>600000</v>
      </c>
      <c r="M16" s="2" t="s">
        <v>56</v>
      </c>
      <c r="N16" s="2" t="s">
        <v>232</v>
      </c>
      <c r="O16" s="2" t="s">
        <v>77</v>
      </c>
      <c r="P16" s="2" t="s">
        <v>161</v>
      </c>
      <c r="Q16" s="4">
        <v>299999</v>
      </c>
      <c r="R16" s="4">
        <v>299999</v>
      </c>
      <c r="S16" s="2" t="s">
        <v>85</v>
      </c>
      <c r="T16" s="4">
        <v>300001</v>
      </c>
      <c r="U16" s="4">
        <v>0.5000016666666667</v>
      </c>
      <c r="V16" s="2" t="s">
        <v>171</v>
      </c>
      <c r="W16" s="5">
        <v>37794584</v>
      </c>
      <c r="X16" s="3">
        <v>43199</v>
      </c>
      <c r="Y16" s="5">
        <v>11</v>
      </c>
      <c r="Z16" s="4">
        <v>300000</v>
      </c>
      <c r="AA16" s="26"/>
      <c r="AB16" s="36">
        <v>43465</v>
      </c>
      <c r="AC16" s="37">
        <v>43465</v>
      </c>
      <c r="AD16" s="26" t="s">
        <v>284</v>
      </c>
      <c r="AE16" s="38"/>
      <c r="AF16" s="38"/>
    </row>
    <row r="17" spans="1:32" ht="30">
      <c r="A17" s="1"/>
      <c r="B17" s="2" t="s">
        <v>305</v>
      </c>
      <c r="C17" s="7" t="s">
        <v>306</v>
      </c>
      <c r="D17" s="7" t="s">
        <v>306</v>
      </c>
      <c r="E17" s="2"/>
      <c r="F17" s="3"/>
      <c r="G17" s="6"/>
      <c r="H17" s="1"/>
      <c r="I17" s="4"/>
      <c r="J17" s="2"/>
      <c r="K17" s="1"/>
      <c r="L17" s="4"/>
      <c r="M17" s="2"/>
      <c r="N17" s="2"/>
      <c r="O17" s="2"/>
      <c r="P17" s="2"/>
      <c r="Q17" s="4"/>
      <c r="R17" s="4"/>
      <c r="S17" s="2"/>
      <c r="T17" s="4"/>
      <c r="U17" s="4"/>
      <c r="V17" s="2" t="s">
        <v>122</v>
      </c>
      <c r="W17" s="5">
        <v>2373411924</v>
      </c>
      <c r="X17" s="3">
        <v>43133</v>
      </c>
      <c r="Y17" s="5">
        <v>11</v>
      </c>
      <c r="Z17" s="4">
        <v>2530</v>
      </c>
      <c r="AA17" s="36">
        <v>43306</v>
      </c>
      <c r="AB17" s="36">
        <v>43465</v>
      </c>
      <c r="AC17" s="37">
        <v>43465</v>
      </c>
      <c r="AD17" s="26" t="s">
        <v>284</v>
      </c>
      <c r="AE17" s="38"/>
      <c r="AF17" s="38"/>
    </row>
    <row r="18" spans="1:32" ht="30">
      <c r="A18" s="1"/>
      <c r="B18" s="7" t="s">
        <v>307</v>
      </c>
      <c r="C18" s="7" t="s">
        <v>308</v>
      </c>
      <c r="D18" s="7" t="s">
        <v>308</v>
      </c>
      <c r="E18" s="2"/>
      <c r="F18" s="3"/>
      <c r="G18" s="6"/>
      <c r="H18" s="1"/>
      <c r="I18" s="4"/>
      <c r="J18" s="2"/>
      <c r="K18" s="1"/>
      <c r="L18" s="4"/>
      <c r="M18" s="2"/>
      <c r="N18" s="2"/>
      <c r="O18" s="2"/>
      <c r="P18" s="2"/>
      <c r="Q18" s="4"/>
      <c r="R18" s="4"/>
      <c r="S18" s="2"/>
      <c r="T18" s="4"/>
      <c r="U18" s="4"/>
      <c r="V18" s="2" t="s">
        <v>122</v>
      </c>
      <c r="W18" s="5">
        <v>2373411924</v>
      </c>
      <c r="X18" s="3">
        <v>43133</v>
      </c>
      <c r="Y18" s="5">
        <v>12</v>
      </c>
      <c r="Z18" s="4">
        <v>3875</v>
      </c>
      <c r="AA18" s="26"/>
      <c r="AB18" s="36"/>
      <c r="AC18" s="37"/>
      <c r="AD18" s="26"/>
      <c r="AE18" s="38"/>
      <c r="AF18" s="38"/>
    </row>
    <row r="19" spans="1:32" ht="37.5" customHeight="1">
      <c r="A19" s="1"/>
      <c r="B19" s="7" t="s">
        <v>309</v>
      </c>
      <c r="C19" s="7" t="s">
        <v>310</v>
      </c>
      <c r="D19" s="7" t="s">
        <v>310</v>
      </c>
      <c r="E19" s="2"/>
      <c r="F19" s="3"/>
      <c r="G19" s="6"/>
      <c r="H19" s="1"/>
      <c r="I19" s="4"/>
      <c r="J19" s="2"/>
      <c r="K19" s="1"/>
      <c r="L19" s="4"/>
      <c r="M19" s="2"/>
      <c r="N19" s="2"/>
      <c r="O19" s="2"/>
      <c r="P19" s="2"/>
      <c r="Q19" s="4"/>
      <c r="R19" s="4"/>
      <c r="S19" s="2"/>
      <c r="T19" s="4"/>
      <c r="U19" s="4"/>
      <c r="V19" s="2" t="s">
        <v>311</v>
      </c>
      <c r="W19" s="5">
        <v>2203103055</v>
      </c>
      <c r="X19" s="3">
        <v>43133</v>
      </c>
      <c r="Y19" s="5">
        <v>13</v>
      </c>
      <c r="Z19" s="8">
        <v>4050</v>
      </c>
      <c r="AA19" s="36"/>
      <c r="AB19" s="36"/>
      <c r="AC19" s="37"/>
      <c r="AD19" s="26"/>
      <c r="AE19" s="38"/>
      <c r="AF19" s="38"/>
    </row>
    <row r="20" spans="1:32" ht="51.75" customHeight="1">
      <c r="A20" s="1"/>
      <c r="B20" s="2" t="str">
        <f>HYPERLINK("https://my.zakupki.prom.ua/remote/dispatcher/state_purchase_view/5984094","UA-2018-02-02-003889-b")</f>
        <v>UA-2018-02-02-003889-b</v>
      </c>
      <c r="C20" s="2" t="s">
        <v>163</v>
      </c>
      <c r="D20" s="2" t="s">
        <v>33</v>
      </c>
      <c r="E20" s="2" t="s">
        <v>125</v>
      </c>
      <c r="F20" s="3">
        <v>43133</v>
      </c>
      <c r="G20" s="2" t="s">
        <v>246</v>
      </c>
      <c r="H20" s="1">
        <v>1</v>
      </c>
      <c r="I20" s="4">
        <v>190000</v>
      </c>
      <c r="J20" s="2" t="s">
        <v>158</v>
      </c>
      <c r="K20" s="1">
        <v>1</v>
      </c>
      <c r="L20" s="4">
        <v>190000</v>
      </c>
      <c r="M20" s="2" t="s">
        <v>56</v>
      </c>
      <c r="N20" s="2" t="s">
        <v>161</v>
      </c>
      <c r="O20" s="2" t="s">
        <v>77</v>
      </c>
      <c r="P20" s="2" t="s">
        <v>161</v>
      </c>
      <c r="Q20" s="4">
        <v>190000</v>
      </c>
      <c r="R20" s="4">
        <v>190000</v>
      </c>
      <c r="S20" s="2"/>
      <c r="T20" s="2"/>
      <c r="U20" s="2"/>
      <c r="V20" s="2" t="s">
        <v>114</v>
      </c>
      <c r="W20" s="1">
        <v>2252704037</v>
      </c>
      <c r="X20" s="3">
        <v>43133</v>
      </c>
      <c r="Y20" s="5">
        <v>14</v>
      </c>
      <c r="Z20" s="4">
        <v>190000</v>
      </c>
      <c r="AA20" s="36"/>
      <c r="AB20" s="36"/>
      <c r="AC20" s="37"/>
      <c r="AD20" s="26"/>
      <c r="AE20" s="38"/>
      <c r="AF20" s="38"/>
    </row>
    <row r="21" spans="1:32" ht="15" hidden="1">
      <c r="A21" s="1"/>
      <c r="B21" s="7"/>
      <c r="C21" s="7"/>
      <c r="D21" s="7"/>
      <c r="E21" s="8"/>
      <c r="F21" s="7"/>
      <c r="G21" s="9"/>
      <c r="H21" s="10"/>
      <c r="I21" s="2"/>
      <c r="J21" s="7"/>
      <c r="K21" s="1"/>
      <c r="L21" s="4"/>
      <c r="M21" s="2"/>
      <c r="N21" s="2"/>
      <c r="O21" s="2"/>
      <c r="P21" s="2"/>
      <c r="Q21" s="4"/>
      <c r="R21" s="4"/>
      <c r="S21" s="2"/>
      <c r="T21" s="4"/>
      <c r="U21" s="4"/>
      <c r="V21" s="2"/>
      <c r="W21" s="2"/>
      <c r="X21" s="3"/>
      <c r="Y21" s="5"/>
      <c r="Z21" s="7"/>
      <c r="AA21" s="40"/>
      <c r="AB21" s="40"/>
      <c r="AC21" s="41"/>
      <c r="AD21" s="38"/>
      <c r="AE21" s="38"/>
      <c r="AF21" s="38"/>
    </row>
    <row r="22" spans="1:32" ht="165">
      <c r="A22" s="1"/>
      <c r="B22" s="2" t="str">
        <f>HYPERLINK("https://my.zakupki.prom.ua/remote/dispatcher/state_purchase_view/6677748","UA-2018-03-28-001809-a")</f>
        <v>UA-2018-03-28-001809-a</v>
      </c>
      <c r="C22" s="2" t="s">
        <v>186</v>
      </c>
      <c r="D22" s="2" t="s">
        <v>13</v>
      </c>
      <c r="E22" s="2" t="s">
        <v>76</v>
      </c>
      <c r="F22" s="3">
        <v>43187</v>
      </c>
      <c r="G22" s="6">
        <v>43206.63686342593</v>
      </c>
      <c r="H22" s="1">
        <v>2</v>
      </c>
      <c r="I22" s="4">
        <v>168000</v>
      </c>
      <c r="J22" s="2" t="s">
        <v>158</v>
      </c>
      <c r="K22" s="1">
        <v>28</v>
      </c>
      <c r="L22" s="4">
        <v>6000</v>
      </c>
      <c r="M22" s="2" t="s">
        <v>56</v>
      </c>
      <c r="N22" s="2" t="s">
        <v>232</v>
      </c>
      <c r="O22" s="2" t="s">
        <v>77</v>
      </c>
      <c r="P22" s="2" t="s">
        <v>161</v>
      </c>
      <c r="Q22" s="4">
        <v>145398.12</v>
      </c>
      <c r="R22" s="4">
        <v>5192.79</v>
      </c>
      <c r="S22" s="2" t="s">
        <v>214</v>
      </c>
      <c r="T22" s="4">
        <v>22601.880000000005</v>
      </c>
      <c r="U22" s="4">
        <v>0.13453500000000002</v>
      </c>
      <c r="V22" s="2" t="s">
        <v>213</v>
      </c>
      <c r="W22" s="1">
        <v>30256061</v>
      </c>
      <c r="X22" s="3">
        <v>43245</v>
      </c>
      <c r="Y22" s="5">
        <v>14</v>
      </c>
      <c r="Z22" s="4">
        <v>148800</v>
      </c>
      <c r="AA22" s="36"/>
      <c r="AB22" s="36"/>
      <c r="AC22" s="37"/>
      <c r="AD22" s="26"/>
      <c r="AE22" s="38"/>
      <c r="AF22" s="38"/>
    </row>
    <row r="23" spans="1:32" ht="60">
      <c r="A23" s="1"/>
      <c r="B23" s="2" t="str">
        <f>HYPERLINK("https://my.zakupki.prom.ua/remote/dispatcher/state_purchase_view/5984260","UA-2018-02-02-003962-b")</f>
        <v>UA-2018-02-02-003962-b</v>
      </c>
      <c r="C23" s="2" t="s">
        <v>73</v>
      </c>
      <c r="D23" s="2" t="s">
        <v>52</v>
      </c>
      <c r="E23" s="2" t="s">
        <v>125</v>
      </c>
      <c r="F23" s="3">
        <v>43133</v>
      </c>
      <c r="G23" s="2" t="s">
        <v>246</v>
      </c>
      <c r="H23" s="1">
        <v>1</v>
      </c>
      <c r="I23" s="4">
        <v>75000</v>
      </c>
      <c r="J23" s="2" t="s">
        <v>158</v>
      </c>
      <c r="K23" s="1">
        <v>1</v>
      </c>
      <c r="L23" s="4">
        <v>75000</v>
      </c>
      <c r="M23" s="2" t="s">
        <v>56</v>
      </c>
      <c r="N23" s="2" t="s">
        <v>232</v>
      </c>
      <c r="O23" s="2" t="s">
        <v>77</v>
      </c>
      <c r="P23" s="2" t="s">
        <v>161</v>
      </c>
      <c r="Q23" s="4">
        <v>75000</v>
      </c>
      <c r="R23" s="4">
        <v>75000</v>
      </c>
      <c r="S23" s="2"/>
      <c r="T23" s="2"/>
      <c r="U23" s="2"/>
      <c r="V23" s="2" t="s">
        <v>177</v>
      </c>
      <c r="W23" s="1">
        <v>25073559</v>
      </c>
      <c r="X23" s="3">
        <v>43133</v>
      </c>
      <c r="Y23" s="5">
        <v>15</v>
      </c>
      <c r="Z23" s="4">
        <v>75000</v>
      </c>
      <c r="AA23" s="36">
        <v>43174</v>
      </c>
      <c r="AB23" s="36">
        <v>43465</v>
      </c>
      <c r="AC23" s="37">
        <v>43465</v>
      </c>
      <c r="AD23" s="26" t="s">
        <v>284</v>
      </c>
      <c r="AE23" s="38"/>
      <c r="AF23" s="38"/>
    </row>
    <row r="24" spans="1:32" ht="30">
      <c r="A24" s="1"/>
      <c r="B24" s="2" t="s">
        <v>312</v>
      </c>
      <c r="C24" s="2" t="s">
        <v>47</v>
      </c>
      <c r="D24" s="2" t="s">
        <v>47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 t="s">
        <v>316</v>
      </c>
      <c r="W24" s="1">
        <v>38685778</v>
      </c>
      <c r="X24" s="3">
        <v>43133</v>
      </c>
      <c r="Y24" s="5">
        <v>16</v>
      </c>
      <c r="Z24" s="4">
        <v>7200</v>
      </c>
      <c r="AA24" s="26"/>
      <c r="AB24" s="36">
        <v>43465</v>
      </c>
      <c r="AC24" s="37">
        <v>43465</v>
      </c>
      <c r="AD24" s="26" t="s">
        <v>284</v>
      </c>
      <c r="AE24" s="38"/>
      <c r="AF24" s="38"/>
    </row>
    <row r="25" spans="1:32" ht="69.75" customHeight="1">
      <c r="A25" s="1"/>
      <c r="B25" s="2" t="s">
        <v>313</v>
      </c>
      <c r="C25" s="7" t="s">
        <v>314</v>
      </c>
      <c r="D25" s="7" t="s">
        <v>314</v>
      </c>
      <c r="E25" s="2"/>
      <c r="F25" s="3"/>
      <c r="G25" s="6"/>
      <c r="H25" s="1"/>
      <c r="I25" s="4"/>
      <c r="J25" s="2"/>
      <c r="K25" s="1"/>
      <c r="L25" s="4"/>
      <c r="M25" s="2"/>
      <c r="N25" s="2"/>
      <c r="O25" s="2"/>
      <c r="P25" s="2"/>
      <c r="Q25" s="4"/>
      <c r="R25" s="4"/>
      <c r="S25" s="2"/>
      <c r="T25" s="4"/>
      <c r="U25" s="4"/>
      <c r="V25" s="2" t="s">
        <v>315</v>
      </c>
      <c r="W25" s="1">
        <v>38685778</v>
      </c>
      <c r="X25" s="3">
        <v>43133</v>
      </c>
      <c r="Y25" s="5">
        <v>17</v>
      </c>
      <c r="Z25" s="4">
        <v>720</v>
      </c>
      <c r="AA25" s="26"/>
      <c r="AB25" s="26"/>
      <c r="AC25" s="26"/>
      <c r="AD25" s="26"/>
      <c r="AE25" s="26"/>
      <c r="AF25" s="26"/>
    </row>
    <row r="26" spans="1:32" ht="45">
      <c r="A26" s="2"/>
      <c r="B26" s="7" t="s">
        <v>669</v>
      </c>
      <c r="C26" s="7" t="s">
        <v>748</v>
      </c>
      <c r="D26" s="7" t="s">
        <v>773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 t="s">
        <v>806</v>
      </c>
      <c r="W26" s="2">
        <v>23350949</v>
      </c>
      <c r="X26" s="16">
        <v>43367</v>
      </c>
      <c r="Y26" s="2">
        <v>18</v>
      </c>
      <c r="Z26" s="8">
        <v>198960</v>
      </c>
      <c r="AA26" s="36"/>
      <c r="AB26" s="36"/>
      <c r="AC26" s="37"/>
      <c r="AD26" s="26"/>
      <c r="AE26" s="38"/>
      <c r="AF26" s="38"/>
    </row>
    <row r="27" spans="1:32" ht="45">
      <c r="A27" s="1"/>
      <c r="B27" s="2" t="str">
        <f>HYPERLINK("https://my.zakupki.prom.ua/remote/dispatcher/state_purchase_view/5984282","UA-2018-02-02-003983-b")</f>
        <v>UA-2018-02-02-003983-b</v>
      </c>
      <c r="C27" s="2" t="s">
        <v>200</v>
      </c>
      <c r="D27" s="2" t="s">
        <v>30</v>
      </c>
      <c r="E27" s="2" t="s">
        <v>125</v>
      </c>
      <c r="F27" s="3">
        <v>43133</v>
      </c>
      <c r="G27" s="2" t="s">
        <v>246</v>
      </c>
      <c r="H27" s="1">
        <v>1</v>
      </c>
      <c r="I27" s="4">
        <v>9850</v>
      </c>
      <c r="J27" s="2" t="s">
        <v>158</v>
      </c>
      <c r="K27" s="1">
        <v>1</v>
      </c>
      <c r="L27" s="4">
        <v>9850</v>
      </c>
      <c r="M27" s="2" t="s">
        <v>56</v>
      </c>
      <c r="N27" s="2" t="s">
        <v>161</v>
      </c>
      <c r="O27" s="2" t="s">
        <v>77</v>
      </c>
      <c r="P27" s="2" t="s">
        <v>161</v>
      </c>
      <c r="Q27" s="4">
        <v>9850</v>
      </c>
      <c r="R27" s="4">
        <v>9850</v>
      </c>
      <c r="S27" s="2"/>
      <c r="T27" s="2"/>
      <c r="U27" s="2"/>
      <c r="V27" s="2" t="s">
        <v>240</v>
      </c>
      <c r="W27" s="1">
        <v>291701186938</v>
      </c>
      <c r="X27" s="3">
        <v>43133</v>
      </c>
      <c r="Y27" s="5">
        <v>18</v>
      </c>
      <c r="Z27" s="4">
        <v>9850</v>
      </c>
      <c r="AA27" s="36"/>
      <c r="AB27" s="36"/>
      <c r="AC27" s="37"/>
      <c r="AD27" s="26"/>
      <c r="AE27" s="38"/>
      <c r="AF27" s="38"/>
    </row>
    <row r="28" spans="1:32" ht="90">
      <c r="A28" s="2"/>
      <c r="B28" s="7" t="s">
        <v>670</v>
      </c>
      <c r="C28" s="7" t="s">
        <v>749</v>
      </c>
      <c r="D28" s="7" t="s">
        <v>13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 t="s">
        <v>807</v>
      </c>
      <c r="W28" s="2">
        <v>41226563</v>
      </c>
      <c r="X28" s="16">
        <v>43381</v>
      </c>
      <c r="Y28" s="2">
        <v>19</v>
      </c>
      <c r="Z28" s="8">
        <v>1380000</v>
      </c>
      <c r="AA28" s="26"/>
      <c r="AB28" s="36"/>
      <c r="AC28" s="37"/>
      <c r="AD28" s="26"/>
      <c r="AE28" s="38"/>
      <c r="AF28" s="38"/>
    </row>
    <row r="29" spans="1:32" ht="45">
      <c r="A29" s="1"/>
      <c r="B29" s="2" t="str">
        <f>HYPERLINK("https://my.zakupki.prom.ua/remote/dispatcher/state_purchase_view/5984377","UA-2018-02-02-003989-b")</f>
        <v>UA-2018-02-02-003989-b</v>
      </c>
      <c r="C29" s="2" t="s">
        <v>200</v>
      </c>
      <c r="D29" s="2" t="s">
        <v>30</v>
      </c>
      <c r="E29" s="2" t="s">
        <v>125</v>
      </c>
      <c r="F29" s="3">
        <v>43133</v>
      </c>
      <c r="G29" s="2" t="s">
        <v>246</v>
      </c>
      <c r="H29" s="1">
        <v>1</v>
      </c>
      <c r="I29" s="4">
        <v>21995</v>
      </c>
      <c r="J29" s="2" t="s">
        <v>158</v>
      </c>
      <c r="K29" s="1">
        <v>1</v>
      </c>
      <c r="L29" s="4">
        <v>21995</v>
      </c>
      <c r="M29" s="2" t="s">
        <v>56</v>
      </c>
      <c r="N29" s="2" t="s">
        <v>161</v>
      </c>
      <c r="O29" s="2" t="s">
        <v>77</v>
      </c>
      <c r="P29" s="2" t="s">
        <v>161</v>
      </c>
      <c r="Q29" s="4">
        <v>21995</v>
      </c>
      <c r="R29" s="4">
        <v>21995</v>
      </c>
      <c r="S29" s="2"/>
      <c r="T29" s="2"/>
      <c r="U29" s="2"/>
      <c r="V29" s="2" t="s">
        <v>118</v>
      </c>
      <c r="W29" s="1">
        <v>3396714589</v>
      </c>
      <c r="X29" s="3">
        <v>43133</v>
      </c>
      <c r="Y29" s="5">
        <v>19</v>
      </c>
      <c r="Z29" s="4">
        <v>21995</v>
      </c>
      <c r="AA29" s="26"/>
      <c r="AB29" s="26"/>
      <c r="AC29" s="26"/>
      <c r="AD29" s="26"/>
      <c r="AE29" s="26"/>
      <c r="AF29" s="26"/>
    </row>
    <row r="30" spans="1:32" ht="60">
      <c r="A30" s="1"/>
      <c r="B30" s="2" t="s">
        <v>886</v>
      </c>
      <c r="C30" s="2" t="s">
        <v>884</v>
      </c>
      <c r="D30" s="2" t="s">
        <v>885</v>
      </c>
      <c r="E30" s="2"/>
      <c r="F30" s="3"/>
      <c r="G30" s="2"/>
      <c r="H30" s="1"/>
      <c r="I30" s="4"/>
      <c r="J30" s="2"/>
      <c r="K30" s="1"/>
      <c r="L30" s="4"/>
      <c r="M30" s="2"/>
      <c r="N30" s="2"/>
      <c r="O30" s="2"/>
      <c r="P30" s="2"/>
      <c r="Q30" s="4"/>
      <c r="R30" s="4"/>
      <c r="S30" s="2"/>
      <c r="T30" s="2"/>
      <c r="U30" s="2"/>
      <c r="V30" s="2" t="s">
        <v>887</v>
      </c>
      <c r="W30" s="1">
        <v>41530346</v>
      </c>
      <c r="X30" s="16">
        <v>43404</v>
      </c>
      <c r="Y30" s="5">
        <v>21</v>
      </c>
      <c r="Z30" s="4">
        <v>695305</v>
      </c>
      <c r="AA30" s="26"/>
      <c r="AB30" s="26"/>
      <c r="AC30" s="26"/>
      <c r="AD30" s="26"/>
      <c r="AE30" s="26"/>
      <c r="AF30" s="26"/>
    </row>
    <row r="31" spans="1:32" ht="45">
      <c r="A31" s="1"/>
      <c r="B31" s="2" t="str">
        <f>HYPERLINK("https://my.zakupki.prom.ua/remote/dispatcher/state_purchase_view/5984496","UA-2018-02-02-004024-b")</f>
        <v>UA-2018-02-02-004024-b</v>
      </c>
      <c r="C31" s="2" t="s">
        <v>279</v>
      </c>
      <c r="D31" s="2" t="s">
        <v>19</v>
      </c>
      <c r="E31" s="2" t="s">
        <v>125</v>
      </c>
      <c r="F31" s="3">
        <v>43133</v>
      </c>
      <c r="G31" s="2" t="s">
        <v>246</v>
      </c>
      <c r="H31" s="1">
        <v>1</v>
      </c>
      <c r="I31" s="4">
        <v>800</v>
      </c>
      <c r="J31" s="2" t="s">
        <v>158</v>
      </c>
      <c r="K31" s="1">
        <v>1</v>
      </c>
      <c r="L31" s="4">
        <v>800</v>
      </c>
      <c r="M31" s="2" t="s">
        <v>56</v>
      </c>
      <c r="N31" s="2" t="s">
        <v>161</v>
      </c>
      <c r="O31" s="2" t="s">
        <v>77</v>
      </c>
      <c r="P31" s="2" t="s">
        <v>161</v>
      </c>
      <c r="Q31" s="4">
        <v>800</v>
      </c>
      <c r="R31" s="4">
        <v>800</v>
      </c>
      <c r="S31" s="2"/>
      <c r="T31" s="2"/>
      <c r="U31" s="2"/>
      <c r="V31" s="2" t="s">
        <v>239</v>
      </c>
      <c r="W31" s="1">
        <v>2811012277</v>
      </c>
      <c r="X31" s="3">
        <v>43133</v>
      </c>
      <c r="Y31" s="5">
        <v>21</v>
      </c>
      <c r="Z31" s="4">
        <v>800</v>
      </c>
      <c r="AA31" s="26"/>
      <c r="AB31" s="26"/>
      <c r="AC31" s="26"/>
      <c r="AD31" s="26"/>
      <c r="AE31" s="26"/>
      <c r="AF31" s="26"/>
    </row>
    <row r="32" spans="1:32" ht="45">
      <c r="A32" s="1"/>
      <c r="B32" s="2" t="str">
        <f>HYPERLINK("https://my.zakupki.prom.ua/remote/dispatcher/state_purchase_view/5984517","UA-2018-02-02-004032-b")</f>
        <v>UA-2018-02-02-004032-b</v>
      </c>
      <c r="C32" s="2" t="s">
        <v>279</v>
      </c>
      <c r="D32" s="2" t="s">
        <v>19</v>
      </c>
      <c r="E32" s="2" t="s">
        <v>125</v>
      </c>
      <c r="F32" s="3">
        <v>43133</v>
      </c>
      <c r="G32" s="2" t="s">
        <v>246</v>
      </c>
      <c r="H32" s="1">
        <v>1</v>
      </c>
      <c r="I32" s="4">
        <v>6000</v>
      </c>
      <c r="J32" s="2" t="s">
        <v>158</v>
      </c>
      <c r="K32" s="1">
        <v>1</v>
      </c>
      <c r="L32" s="4">
        <v>6000</v>
      </c>
      <c r="M32" s="2" t="s">
        <v>56</v>
      </c>
      <c r="N32" s="2" t="s">
        <v>161</v>
      </c>
      <c r="O32" s="2" t="s">
        <v>77</v>
      </c>
      <c r="P32" s="2" t="s">
        <v>161</v>
      </c>
      <c r="Q32" s="4">
        <v>6000</v>
      </c>
      <c r="R32" s="4">
        <v>6000</v>
      </c>
      <c r="S32" s="2"/>
      <c r="T32" s="2"/>
      <c r="U32" s="2"/>
      <c r="V32" s="2" t="s">
        <v>118</v>
      </c>
      <c r="W32" s="1">
        <v>3396714589</v>
      </c>
      <c r="X32" s="3">
        <v>43133</v>
      </c>
      <c r="Y32" s="5">
        <v>22</v>
      </c>
      <c r="Z32" s="4">
        <v>6000</v>
      </c>
      <c r="AA32" s="36">
        <v>43304</v>
      </c>
      <c r="AB32" s="36">
        <v>43465</v>
      </c>
      <c r="AC32" s="37">
        <v>43465</v>
      </c>
      <c r="AD32" s="26" t="s">
        <v>284</v>
      </c>
      <c r="AE32" s="38"/>
      <c r="AF32" s="38"/>
    </row>
    <row r="33" spans="1:32" ht="30">
      <c r="A33" s="1"/>
      <c r="B33" s="2" t="s">
        <v>317</v>
      </c>
      <c r="C33" s="2" t="s">
        <v>318</v>
      </c>
      <c r="D33" s="2" t="s">
        <v>318</v>
      </c>
      <c r="E33" s="2"/>
      <c r="F33" s="3"/>
      <c r="G33" s="2"/>
      <c r="H33" s="1"/>
      <c r="I33" s="4"/>
      <c r="J33" s="2"/>
      <c r="K33" s="1"/>
      <c r="L33" s="4"/>
      <c r="M33" s="2"/>
      <c r="N33" s="2"/>
      <c r="O33" s="2"/>
      <c r="P33" s="2"/>
      <c r="Q33" s="4"/>
      <c r="R33" s="4"/>
      <c r="S33" s="2"/>
      <c r="T33" s="2"/>
      <c r="U33" s="2"/>
      <c r="V33" s="2" t="s">
        <v>319</v>
      </c>
      <c r="W33" s="1">
        <v>38332013</v>
      </c>
      <c r="X33" s="3">
        <v>43133</v>
      </c>
      <c r="Y33" s="5">
        <v>23</v>
      </c>
      <c r="Z33" s="8">
        <v>6193.08</v>
      </c>
      <c r="AA33" s="36">
        <v>43304</v>
      </c>
      <c r="AB33" s="36">
        <v>43465</v>
      </c>
      <c r="AC33" s="37">
        <v>43465</v>
      </c>
      <c r="AD33" s="26" t="s">
        <v>284</v>
      </c>
      <c r="AE33" s="38"/>
      <c r="AF33" s="38"/>
    </row>
    <row r="34" spans="1:32" ht="30">
      <c r="A34" s="1"/>
      <c r="B34" s="7" t="s">
        <v>864</v>
      </c>
      <c r="C34" s="11" t="s">
        <v>750</v>
      </c>
      <c r="D34" s="11" t="s">
        <v>750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 t="s">
        <v>182</v>
      </c>
      <c r="W34" s="2">
        <v>2991015211</v>
      </c>
      <c r="X34" s="3">
        <v>43406</v>
      </c>
      <c r="Y34" s="2">
        <v>24</v>
      </c>
      <c r="Z34" s="12">
        <v>259000</v>
      </c>
      <c r="AA34" s="26"/>
      <c r="AB34" s="36">
        <v>43465</v>
      </c>
      <c r="AC34" s="37">
        <v>43465</v>
      </c>
      <c r="AD34" s="26" t="s">
        <v>284</v>
      </c>
      <c r="AE34" s="38"/>
      <c r="AF34" s="38"/>
    </row>
    <row r="35" spans="1:32" ht="45">
      <c r="A35" s="1"/>
      <c r="B35" s="2" t="str">
        <f>HYPERLINK("https://my.zakupki.prom.ua/remote/dispatcher/state_purchase_view/5984403","UA-2018-02-02-003999-b")</f>
        <v>UA-2018-02-02-003999-b</v>
      </c>
      <c r="C35" s="2" t="s">
        <v>152</v>
      </c>
      <c r="D35" s="2" t="s">
        <v>51</v>
      </c>
      <c r="E35" s="2" t="s">
        <v>125</v>
      </c>
      <c r="F35" s="3">
        <v>43133</v>
      </c>
      <c r="G35" s="2" t="s">
        <v>246</v>
      </c>
      <c r="H35" s="1">
        <v>1</v>
      </c>
      <c r="I35" s="4">
        <v>45000</v>
      </c>
      <c r="J35" s="2" t="s">
        <v>158</v>
      </c>
      <c r="K35" s="1">
        <v>1</v>
      </c>
      <c r="L35" s="4">
        <v>45000</v>
      </c>
      <c r="M35" s="2" t="s">
        <v>56</v>
      </c>
      <c r="N35" s="2" t="s">
        <v>161</v>
      </c>
      <c r="O35" s="2" t="s">
        <v>77</v>
      </c>
      <c r="P35" s="2" t="s">
        <v>161</v>
      </c>
      <c r="Q35" s="4">
        <v>45000</v>
      </c>
      <c r="R35" s="4">
        <v>45000</v>
      </c>
      <c r="S35" s="2"/>
      <c r="T35" s="2"/>
      <c r="U35" s="2"/>
      <c r="V35" s="2" t="s">
        <v>82</v>
      </c>
      <c r="W35" s="1">
        <v>2768401154</v>
      </c>
      <c r="X35" s="3">
        <v>43133</v>
      </c>
      <c r="Y35" s="5">
        <v>24</v>
      </c>
      <c r="Z35" s="4">
        <v>45000</v>
      </c>
      <c r="AA35" s="26"/>
      <c r="AB35" s="36"/>
      <c r="AC35" s="37"/>
      <c r="AD35" s="26"/>
      <c r="AE35" s="38"/>
      <c r="AF35" s="38"/>
    </row>
    <row r="36" spans="1:32" ht="45">
      <c r="A36" s="1"/>
      <c r="B36" s="2" t="str">
        <f>HYPERLINK("https://my.zakupki.prom.ua/remote/dispatcher/state_purchase_view/5984463","UA-2018-02-02-004015-b")</f>
        <v>UA-2018-02-02-004015-b</v>
      </c>
      <c r="C36" s="2" t="s">
        <v>124</v>
      </c>
      <c r="D36" s="2" t="s">
        <v>31</v>
      </c>
      <c r="E36" s="2" t="s">
        <v>125</v>
      </c>
      <c r="F36" s="3">
        <v>43133</v>
      </c>
      <c r="G36" s="2" t="s">
        <v>246</v>
      </c>
      <c r="H36" s="1">
        <v>1</v>
      </c>
      <c r="I36" s="4">
        <v>30000</v>
      </c>
      <c r="J36" s="2" t="s">
        <v>158</v>
      </c>
      <c r="K36" s="1">
        <v>1</v>
      </c>
      <c r="L36" s="4">
        <v>30000</v>
      </c>
      <c r="M36" s="2" t="s">
        <v>56</v>
      </c>
      <c r="N36" s="2" t="s">
        <v>161</v>
      </c>
      <c r="O36" s="2" t="s">
        <v>77</v>
      </c>
      <c r="P36" s="2" t="s">
        <v>161</v>
      </c>
      <c r="Q36" s="4">
        <v>30000</v>
      </c>
      <c r="R36" s="4">
        <v>30000</v>
      </c>
      <c r="S36" s="2"/>
      <c r="T36" s="2"/>
      <c r="U36" s="2"/>
      <c r="V36" s="2" t="s">
        <v>64</v>
      </c>
      <c r="W36" s="1">
        <v>3146523711</v>
      </c>
      <c r="X36" s="3">
        <v>43133</v>
      </c>
      <c r="Y36" s="5">
        <v>25</v>
      </c>
      <c r="Z36" s="4">
        <v>30000</v>
      </c>
      <c r="AA36" s="26"/>
      <c r="AB36" s="36">
        <v>43465</v>
      </c>
      <c r="AC36" s="37">
        <v>43465</v>
      </c>
      <c r="AD36" s="26" t="s">
        <v>284</v>
      </c>
      <c r="AE36" s="38"/>
      <c r="AF36" s="38"/>
    </row>
    <row r="37" spans="1:32" ht="45">
      <c r="A37" s="1"/>
      <c r="B37" s="2" t="s">
        <v>1199</v>
      </c>
      <c r="C37" s="2" t="s">
        <v>155</v>
      </c>
      <c r="D37" s="2" t="s">
        <v>2</v>
      </c>
      <c r="E37" s="2"/>
      <c r="F37" s="3"/>
      <c r="G37" s="2"/>
      <c r="H37" s="1"/>
      <c r="I37" s="4"/>
      <c r="J37" s="2"/>
      <c r="K37" s="1"/>
      <c r="L37" s="4"/>
      <c r="M37" s="2"/>
      <c r="N37" s="2"/>
      <c r="O37" s="2"/>
      <c r="P37" s="2"/>
      <c r="Q37" s="4"/>
      <c r="R37" s="4"/>
      <c r="S37" s="2"/>
      <c r="T37" s="2"/>
      <c r="U37" s="2"/>
      <c r="V37" s="2" t="s">
        <v>1198</v>
      </c>
      <c r="W37" s="2">
        <v>36248687</v>
      </c>
      <c r="X37" s="3">
        <v>43412</v>
      </c>
      <c r="Y37" s="5">
        <v>25</v>
      </c>
      <c r="Z37" s="4">
        <v>230632</v>
      </c>
      <c r="AA37" s="26"/>
      <c r="AB37" s="36">
        <v>43465</v>
      </c>
      <c r="AC37" s="37">
        <v>43465</v>
      </c>
      <c r="AD37" s="26" t="s">
        <v>284</v>
      </c>
      <c r="AE37" s="38"/>
      <c r="AF37" s="38"/>
    </row>
    <row r="38" spans="1:32" ht="60">
      <c r="A38" s="1"/>
      <c r="B38" s="2" t="str">
        <f>HYPERLINK("https://my.zakupki.prom.ua/remote/dispatcher/state_purchase_view/6048065","UA-2018-02-07-001246-a")</f>
        <v>UA-2018-02-07-001246-a</v>
      </c>
      <c r="C38" s="2" t="s">
        <v>87</v>
      </c>
      <c r="D38" s="2" t="s">
        <v>27</v>
      </c>
      <c r="E38" s="2" t="s">
        <v>125</v>
      </c>
      <c r="F38" s="3">
        <v>43138</v>
      </c>
      <c r="G38" s="2" t="s">
        <v>246</v>
      </c>
      <c r="H38" s="1">
        <v>1</v>
      </c>
      <c r="I38" s="4">
        <v>342964</v>
      </c>
      <c r="J38" s="2" t="s">
        <v>158</v>
      </c>
      <c r="K38" s="1">
        <v>1</v>
      </c>
      <c r="L38" s="4">
        <v>342964</v>
      </c>
      <c r="M38" s="2" t="s">
        <v>56</v>
      </c>
      <c r="N38" s="2" t="s">
        <v>161</v>
      </c>
      <c r="O38" s="2" t="s">
        <v>77</v>
      </c>
      <c r="P38" s="2" t="s">
        <v>161</v>
      </c>
      <c r="Q38" s="4">
        <v>342964</v>
      </c>
      <c r="R38" s="4">
        <v>342964</v>
      </c>
      <c r="S38" s="2"/>
      <c r="T38" s="2"/>
      <c r="U38" s="2"/>
      <c r="V38" s="2" t="s">
        <v>194</v>
      </c>
      <c r="W38" s="1">
        <v>403294769</v>
      </c>
      <c r="X38" s="3">
        <v>43136</v>
      </c>
      <c r="Y38" s="5">
        <v>26</v>
      </c>
      <c r="Z38" s="4">
        <v>342964</v>
      </c>
      <c r="AA38" s="26"/>
      <c r="AB38" s="26"/>
      <c r="AC38" s="26"/>
      <c r="AD38" s="26"/>
      <c r="AE38" s="26"/>
      <c r="AF38" s="26"/>
    </row>
    <row r="39" spans="1:32" ht="60">
      <c r="A39" s="2"/>
      <c r="B39" s="27" t="s">
        <v>1202</v>
      </c>
      <c r="C39" s="7" t="s">
        <v>1200</v>
      </c>
      <c r="D39" s="7" t="s">
        <v>13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 t="s">
        <v>1201</v>
      </c>
      <c r="W39" s="2">
        <v>41860186</v>
      </c>
      <c r="X39" s="16">
        <v>43430</v>
      </c>
      <c r="Y39" s="2">
        <v>26</v>
      </c>
      <c r="Z39" s="8">
        <v>200390.76</v>
      </c>
      <c r="AA39" s="26"/>
      <c r="AB39" s="36">
        <v>43465</v>
      </c>
      <c r="AC39" s="37">
        <v>43465</v>
      </c>
      <c r="AD39" s="26" t="s">
        <v>284</v>
      </c>
      <c r="AE39" s="38"/>
      <c r="AF39" s="38"/>
    </row>
    <row r="40" spans="1:32" ht="60">
      <c r="A40" s="1"/>
      <c r="B40" s="2" t="str">
        <f>HYPERLINK("https://my.zakupki.prom.ua/remote/dispatcher/state_purchase_view/6047789","UA-2018-02-07-001214-a")</f>
        <v>UA-2018-02-07-001214-a</v>
      </c>
      <c r="C40" s="2" t="s">
        <v>109</v>
      </c>
      <c r="D40" s="2" t="s">
        <v>27</v>
      </c>
      <c r="E40" s="2" t="s">
        <v>125</v>
      </c>
      <c r="F40" s="3">
        <v>43138</v>
      </c>
      <c r="G40" s="2" t="s">
        <v>246</v>
      </c>
      <c r="H40" s="1">
        <v>1</v>
      </c>
      <c r="I40" s="4">
        <v>249896</v>
      </c>
      <c r="J40" s="2" t="s">
        <v>158</v>
      </c>
      <c r="K40" s="1">
        <v>1</v>
      </c>
      <c r="L40" s="4">
        <v>249896</v>
      </c>
      <c r="M40" s="2" t="s">
        <v>56</v>
      </c>
      <c r="N40" s="2" t="s">
        <v>161</v>
      </c>
      <c r="O40" s="2" t="s">
        <v>77</v>
      </c>
      <c r="P40" s="2" t="s">
        <v>161</v>
      </c>
      <c r="Q40" s="4">
        <v>249896</v>
      </c>
      <c r="R40" s="4">
        <v>249896</v>
      </c>
      <c r="S40" s="2"/>
      <c r="T40" s="2"/>
      <c r="U40" s="2"/>
      <c r="V40" s="2" t="s">
        <v>178</v>
      </c>
      <c r="W40" s="1">
        <v>32805994</v>
      </c>
      <c r="X40" s="3">
        <v>43136</v>
      </c>
      <c r="Y40" s="5">
        <v>27</v>
      </c>
      <c r="Z40" s="4">
        <v>249896</v>
      </c>
      <c r="AA40" s="26"/>
      <c r="AB40" s="26"/>
      <c r="AC40" s="26"/>
      <c r="AD40" s="26"/>
      <c r="AE40" s="26"/>
      <c r="AF40" s="26"/>
    </row>
    <row r="41" spans="1:32" ht="60">
      <c r="A41" s="1"/>
      <c r="B41" s="2" t="str">
        <f>HYPERLINK("https://my.zakupki.prom.ua/remote/dispatcher/state_purchase_view/6049773","UA-2018-02-07-001453-a")</f>
        <v>UA-2018-02-07-001453-a</v>
      </c>
      <c r="C41" s="2" t="s">
        <v>165</v>
      </c>
      <c r="D41" s="2" t="s">
        <v>37</v>
      </c>
      <c r="E41" s="2" t="s">
        <v>125</v>
      </c>
      <c r="F41" s="3">
        <v>43138</v>
      </c>
      <c r="G41" s="2" t="s">
        <v>246</v>
      </c>
      <c r="H41" s="1">
        <v>1</v>
      </c>
      <c r="I41" s="4">
        <v>14009</v>
      </c>
      <c r="J41" s="2" t="s">
        <v>158</v>
      </c>
      <c r="K41" s="1">
        <v>720</v>
      </c>
      <c r="L41" s="4">
        <v>19.456944444444446</v>
      </c>
      <c r="M41" s="2" t="s">
        <v>56</v>
      </c>
      <c r="N41" s="2" t="s">
        <v>232</v>
      </c>
      <c r="O41" s="2" t="s">
        <v>77</v>
      </c>
      <c r="P41" s="2" t="s">
        <v>161</v>
      </c>
      <c r="Q41" s="4">
        <v>14009</v>
      </c>
      <c r="R41" s="4">
        <v>19.456944444444446</v>
      </c>
      <c r="S41" s="2"/>
      <c r="T41" s="2"/>
      <c r="U41" s="2"/>
      <c r="V41" s="2" t="s">
        <v>126</v>
      </c>
      <c r="W41" s="1">
        <v>32148690</v>
      </c>
      <c r="X41" s="3">
        <v>43137</v>
      </c>
      <c r="Y41" s="5">
        <v>28</v>
      </c>
      <c r="Z41" s="4">
        <v>14009</v>
      </c>
      <c r="AA41" s="26"/>
      <c r="AB41" s="36">
        <v>43465</v>
      </c>
      <c r="AC41" s="37">
        <v>43465</v>
      </c>
      <c r="AD41" s="26" t="s">
        <v>284</v>
      </c>
      <c r="AE41" s="38"/>
      <c r="AF41" s="38"/>
    </row>
    <row r="42" spans="1:32" ht="45">
      <c r="A42" s="1"/>
      <c r="B42" s="17" t="str">
        <f>HYPERLINK("https://my.zakupki.prom.ua/remote/dispatcher/state_purchase_view/6038898","UA-2018-02-07-000213-a")</f>
        <v>UA-2018-02-07-000213-a</v>
      </c>
      <c r="C42" s="2" t="s">
        <v>200</v>
      </c>
      <c r="D42" s="2" t="s">
        <v>30</v>
      </c>
      <c r="E42" s="2" t="s">
        <v>125</v>
      </c>
      <c r="F42" s="3">
        <v>43138</v>
      </c>
      <c r="G42" s="2" t="s">
        <v>246</v>
      </c>
      <c r="H42" s="1">
        <v>1</v>
      </c>
      <c r="I42" s="4">
        <v>17990</v>
      </c>
      <c r="J42" s="2" t="s">
        <v>158</v>
      </c>
      <c r="K42" s="1">
        <v>1</v>
      </c>
      <c r="L42" s="4">
        <v>17990</v>
      </c>
      <c r="M42" s="2" t="s">
        <v>56</v>
      </c>
      <c r="N42" s="2" t="s">
        <v>161</v>
      </c>
      <c r="O42" s="2" t="s">
        <v>77</v>
      </c>
      <c r="P42" s="2" t="s">
        <v>161</v>
      </c>
      <c r="Q42" s="4">
        <v>17990</v>
      </c>
      <c r="R42" s="4">
        <v>17990</v>
      </c>
      <c r="S42" s="2"/>
      <c r="T42" s="2"/>
      <c r="U42" s="2"/>
      <c r="V42" s="2" t="s">
        <v>131</v>
      </c>
      <c r="W42" s="1">
        <v>2917018638</v>
      </c>
      <c r="X42" s="3">
        <v>43137</v>
      </c>
      <c r="Y42" s="5">
        <v>29</v>
      </c>
      <c r="Z42" s="4">
        <v>17990</v>
      </c>
      <c r="AA42" s="26"/>
      <c r="AB42" s="26"/>
      <c r="AC42" s="26"/>
      <c r="AD42" s="26"/>
      <c r="AE42" s="26"/>
      <c r="AF42" s="26"/>
    </row>
    <row r="43" spans="1:32" ht="30">
      <c r="A43" s="1"/>
      <c r="B43" s="2" t="s">
        <v>320</v>
      </c>
      <c r="C43" s="7" t="s">
        <v>321</v>
      </c>
      <c r="D43" s="7" t="s">
        <v>321</v>
      </c>
      <c r="E43" s="2"/>
      <c r="F43" s="3"/>
      <c r="G43" s="2"/>
      <c r="H43" s="1"/>
      <c r="I43" s="4"/>
      <c r="J43" s="2"/>
      <c r="K43" s="1"/>
      <c r="L43" s="4"/>
      <c r="M43" s="2"/>
      <c r="N43" s="2"/>
      <c r="O43" s="2"/>
      <c r="P43" s="2"/>
      <c r="Q43" s="4"/>
      <c r="R43" s="4"/>
      <c r="S43" s="2"/>
      <c r="T43" s="2"/>
      <c r="U43" s="2"/>
      <c r="V43" s="2" t="s">
        <v>322</v>
      </c>
      <c r="W43" s="2">
        <v>3129709486</v>
      </c>
      <c r="X43" s="3">
        <v>43137</v>
      </c>
      <c r="Y43" s="5">
        <v>30</v>
      </c>
      <c r="Z43" s="4">
        <v>350</v>
      </c>
      <c r="AA43" s="36">
        <v>43304</v>
      </c>
      <c r="AB43" s="36">
        <v>43465</v>
      </c>
      <c r="AC43" s="37">
        <v>43465</v>
      </c>
      <c r="AD43" s="26" t="s">
        <v>284</v>
      </c>
      <c r="AE43" s="38"/>
      <c r="AF43" s="38"/>
    </row>
    <row r="44" spans="1:32" ht="30">
      <c r="A44" s="1"/>
      <c r="B44" s="7" t="s">
        <v>323</v>
      </c>
      <c r="C44" s="7" t="s">
        <v>324</v>
      </c>
      <c r="D44" s="7" t="s">
        <v>324</v>
      </c>
      <c r="E44" s="8">
        <v>1122</v>
      </c>
      <c r="F44" s="7" t="s">
        <v>56</v>
      </c>
      <c r="G44" s="2"/>
      <c r="H44" s="1"/>
      <c r="I44" s="4"/>
      <c r="J44" s="2"/>
      <c r="K44" s="1"/>
      <c r="L44" s="4"/>
      <c r="M44" s="2"/>
      <c r="N44" s="2"/>
      <c r="O44" s="2"/>
      <c r="P44" s="2"/>
      <c r="Q44" s="4"/>
      <c r="R44" s="4"/>
      <c r="S44" s="2"/>
      <c r="T44" s="2"/>
      <c r="U44" s="2"/>
      <c r="V44" s="2" t="s">
        <v>322</v>
      </c>
      <c r="W44" s="2">
        <v>3129709486</v>
      </c>
      <c r="X44" s="3">
        <v>43137</v>
      </c>
      <c r="Y44" s="5">
        <v>31</v>
      </c>
      <c r="Z44" s="4">
        <v>1122</v>
      </c>
      <c r="AA44" s="36">
        <v>43306</v>
      </c>
      <c r="AB44" s="36">
        <v>43465</v>
      </c>
      <c r="AC44" s="37">
        <v>43465</v>
      </c>
      <c r="AD44" s="26" t="s">
        <v>284</v>
      </c>
      <c r="AE44" s="38"/>
      <c r="AF44" s="38"/>
    </row>
    <row r="45" spans="1:32" ht="30">
      <c r="A45" s="1"/>
      <c r="B45" s="7" t="s">
        <v>325</v>
      </c>
      <c r="C45" s="2" t="s">
        <v>326</v>
      </c>
      <c r="D45" s="2" t="s">
        <v>326</v>
      </c>
      <c r="E45" s="2"/>
      <c r="F45" s="3"/>
      <c r="G45" s="2"/>
      <c r="H45" s="1"/>
      <c r="I45" s="4"/>
      <c r="J45" s="2"/>
      <c r="K45" s="1"/>
      <c r="L45" s="4"/>
      <c r="M45" s="2"/>
      <c r="N45" s="2"/>
      <c r="O45" s="2"/>
      <c r="P45" s="2"/>
      <c r="Q45" s="4"/>
      <c r="R45" s="4"/>
      <c r="S45" s="2"/>
      <c r="T45" s="2"/>
      <c r="U45" s="2"/>
      <c r="V45" s="2" t="s">
        <v>322</v>
      </c>
      <c r="W45" s="2">
        <v>3129709486</v>
      </c>
      <c r="X45" s="3">
        <v>43137</v>
      </c>
      <c r="Y45" s="5">
        <v>32</v>
      </c>
      <c r="Z45" s="4">
        <v>528</v>
      </c>
      <c r="AA45" s="26"/>
      <c r="AB45" s="36">
        <v>43465</v>
      </c>
      <c r="AC45" s="37">
        <v>43465</v>
      </c>
      <c r="AD45" s="26" t="s">
        <v>284</v>
      </c>
      <c r="AE45" s="38"/>
      <c r="AF45" s="38"/>
    </row>
    <row r="46" spans="1:32" ht="45">
      <c r="A46" s="1"/>
      <c r="B46" s="2" t="s">
        <v>327</v>
      </c>
      <c r="C46" s="7" t="s">
        <v>328</v>
      </c>
      <c r="D46" s="7" t="s">
        <v>328</v>
      </c>
      <c r="E46" s="2"/>
      <c r="F46" s="3"/>
      <c r="G46" s="2"/>
      <c r="H46" s="1"/>
      <c r="I46" s="4"/>
      <c r="J46" s="2"/>
      <c r="K46" s="1"/>
      <c r="L46" s="4"/>
      <c r="M46" s="2"/>
      <c r="N46" s="2"/>
      <c r="O46" s="2"/>
      <c r="P46" s="2"/>
      <c r="Q46" s="4"/>
      <c r="R46" s="4"/>
      <c r="S46" s="2"/>
      <c r="T46" s="2"/>
      <c r="U46" s="2"/>
      <c r="V46" s="2" t="s">
        <v>60</v>
      </c>
      <c r="W46" s="1">
        <v>3227406316</v>
      </c>
      <c r="X46" s="3">
        <v>43137</v>
      </c>
      <c r="Y46" s="5">
        <v>33</v>
      </c>
      <c r="Z46" s="4">
        <v>900</v>
      </c>
      <c r="AA46" s="26"/>
      <c r="AB46" s="36"/>
      <c r="AC46" s="37"/>
      <c r="AD46" s="26"/>
      <c r="AE46" s="38"/>
      <c r="AF46" s="38"/>
    </row>
    <row r="47" spans="1:32" ht="90">
      <c r="A47" s="1"/>
      <c r="B47" s="2" t="str">
        <f>HYPERLINK("https://my.zakupki.prom.ua/remote/dispatcher/state_purchase_view/6047705","UA-2018-02-07-001181-a")</f>
        <v>UA-2018-02-07-001181-a</v>
      </c>
      <c r="C47" s="2" t="s">
        <v>100</v>
      </c>
      <c r="D47" s="2" t="s">
        <v>42</v>
      </c>
      <c r="E47" s="2" t="s">
        <v>125</v>
      </c>
      <c r="F47" s="3">
        <v>43138</v>
      </c>
      <c r="G47" s="2" t="s">
        <v>246</v>
      </c>
      <c r="H47" s="1">
        <v>1</v>
      </c>
      <c r="I47" s="4">
        <v>7036</v>
      </c>
      <c r="J47" s="2" t="s">
        <v>158</v>
      </c>
      <c r="K47" s="1">
        <v>1</v>
      </c>
      <c r="L47" s="4">
        <v>7036</v>
      </c>
      <c r="M47" s="2" t="s">
        <v>56</v>
      </c>
      <c r="N47" s="2" t="s">
        <v>232</v>
      </c>
      <c r="O47" s="2" t="s">
        <v>77</v>
      </c>
      <c r="P47" s="2" t="s">
        <v>161</v>
      </c>
      <c r="Q47" s="4">
        <v>7036</v>
      </c>
      <c r="R47" s="4">
        <v>7036</v>
      </c>
      <c r="S47" s="2"/>
      <c r="T47" s="2"/>
      <c r="U47" s="2"/>
      <c r="V47" s="2" t="s">
        <v>231</v>
      </c>
      <c r="W47" s="1">
        <v>32477129</v>
      </c>
      <c r="X47" s="3">
        <v>43137</v>
      </c>
      <c r="Y47" s="5">
        <v>34</v>
      </c>
      <c r="Z47" s="4">
        <v>7036</v>
      </c>
      <c r="AA47" s="36">
        <v>43145</v>
      </c>
      <c r="AB47" s="36">
        <v>43465</v>
      </c>
      <c r="AC47" s="37">
        <v>43465</v>
      </c>
      <c r="AD47" s="26" t="s">
        <v>284</v>
      </c>
      <c r="AE47" s="38"/>
      <c r="AF47" s="38"/>
    </row>
    <row r="48" spans="1:32" ht="75">
      <c r="A48" s="1"/>
      <c r="B48" s="2" t="str">
        <f>HYPERLINK("https://my.zakupki.prom.ua/remote/dispatcher/state_purchase_view/6044714","UA-2018-02-07-000848-a")</f>
        <v>UA-2018-02-07-000848-a</v>
      </c>
      <c r="C48" s="2" t="s">
        <v>101</v>
      </c>
      <c r="D48" s="2" t="s">
        <v>42</v>
      </c>
      <c r="E48" s="2" t="s">
        <v>125</v>
      </c>
      <c r="F48" s="3">
        <v>43138</v>
      </c>
      <c r="G48" s="2" t="s">
        <v>246</v>
      </c>
      <c r="H48" s="1">
        <v>1</v>
      </c>
      <c r="I48" s="4">
        <v>5253</v>
      </c>
      <c r="J48" s="2" t="s">
        <v>158</v>
      </c>
      <c r="K48" s="1">
        <v>1</v>
      </c>
      <c r="L48" s="4">
        <v>5253</v>
      </c>
      <c r="M48" s="2" t="s">
        <v>56</v>
      </c>
      <c r="N48" s="2" t="s">
        <v>232</v>
      </c>
      <c r="O48" s="2" t="s">
        <v>77</v>
      </c>
      <c r="P48" s="2" t="s">
        <v>161</v>
      </c>
      <c r="Q48" s="4">
        <v>5253</v>
      </c>
      <c r="R48" s="4">
        <v>5253</v>
      </c>
      <c r="S48" s="2"/>
      <c r="T48" s="2"/>
      <c r="U48" s="2"/>
      <c r="V48" s="2" t="s">
        <v>231</v>
      </c>
      <c r="W48" s="1">
        <v>32477129</v>
      </c>
      <c r="X48" s="3">
        <v>43137</v>
      </c>
      <c r="Y48" s="5">
        <v>35</v>
      </c>
      <c r="Z48" s="4">
        <v>5253</v>
      </c>
      <c r="AA48" s="26"/>
      <c r="AB48" s="26"/>
      <c r="AC48" s="26"/>
      <c r="AD48" s="26"/>
      <c r="AE48" s="26"/>
      <c r="AF48" s="26"/>
    </row>
    <row r="49" spans="1:32" ht="30">
      <c r="A49" s="1"/>
      <c r="B49" s="2"/>
      <c r="C49" s="2" t="s">
        <v>146</v>
      </c>
      <c r="D49" s="2" t="s">
        <v>28</v>
      </c>
      <c r="E49" s="2"/>
      <c r="F49" s="3"/>
      <c r="G49" s="2"/>
      <c r="H49" s="1"/>
      <c r="I49" s="4"/>
      <c r="J49" s="2"/>
      <c r="K49" s="1"/>
      <c r="L49" s="4"/>
      <c r="M49" s="2"/>
      <c r="N49" s="2"/>
      <c r="O49" s="2"/>
      <c r="P49" s="2"/>
      <c r="Q49" s="4"/>
      <c r="R49" s="4"/>
      <c r="S49" s="2"/>
      <c r="T49" s="2"/>
      <c r="U49" s="2"/>
      <c r="V49" s="21" t="s">
        <v>1220</v>
      </c>
      <c r="W49" s="21">
        <v>3193923935</v>
      </c>
      <c r="X49" s="3">
        <v>43137</v>
      </c>
      <c r="Y49" s="5">
        <v>36</v>
      </c>
      <c r="Z49" s="4">
        <v>84526.6</v>
      </c>
      <c r="AA49" s="26"/>
      <c r="AB49" s="26"/>
      <c r="AC49" s="26"/>
      <c r="AD49" s="26"/>
      <c r="AE49" s="26"/>
      <c r="AF49" s="26"/>
    </row>
    <row r="50" spans="1:32" ht="30">
      <c r="A50" s="1"/>
      <c r="B50" s="2"/>
      <c r="C50" s="2" t="s">
        <v>146</v>
      </c>
      <c r="D50" s="2" t="s">
        <v>28</v>
      </c>
      <c r="E50" s="2"/>
      <c r="F50" s="3"/>
      <c r="G50" s="2"/>
      <c r="H50" s="1"/>
      <c r="I50" s="4"/>
      <c r="J50" s="2"/>
      <c r="K50" s="1"/>
      <c r="L50" s="4"/>
      <c r="M50" s="2"/>
      <c r="N50" s="2"/>
      <c r="O50" s="2"/>
      <c r="P50" s="2"/>
      <c r="Q50" s="4"/>
      <c r="R50" s="4"/>
      <c r="S50" s="2"/>
      <c r="T50" s="2"/>
      <c r="U50" s="2"/>
      <c r="V50" s="21" t="s">
        <v>1220</v>
      </c>
      <c r="W50" s="21">
        <v>3193923935</v>
      </c>
      <c r="X50" s="3">
        <v>43137</v>
      </c>
      <c r="Y50" s="5">
        <v>37</v>
      </c>
      <c r="Z50" s="22">
        <v>11939.4</v>
      </c>
      <c r="AA50" s="26"/>
      <c r="AB50" s="26"/>
      <c r="AC50" s="26"/>
      <c r="AD50" s="26"/>
      <c r="AE50" s="26"/>
      <c r="AF50" s="26"/>
    </row>
    <row r="51" spans="1:32" ht="75">
      <c r="A51" s="1"/>
      <c r="B51" s="7" t="s">
        <v>329</v>
      </c>
      <c r="C51" s="2" t="s">
        <v>330</v>
      </c>
      <c r="D51" s="2" t="s">
        <v>330</v>
      </c>
      <c r="E51" s="2"/>
      <c r="F51" s="3"/>
      <c r="G51" s="2"/>
      <c r="H51" s="1"/>
      <c r="I51" s="4"/>
      <c r="J51" s="2"/>
      <c r="K51" s="1"/>
      <c r="L51" s="4"/>
      <c r="M51" s="2"/>
      <c r="N51" s="2"/>
      <c r="O51" s="2"/>
      <c r="P51" s="2"/>
      <c r="Q51" s="4"/>
      <c r="R51" s="4"/>
      <c r="S51" s="2"/>
      <c r="T51" s="2"/>
      <c r="U51" s="2"/>
      <c r="V51" s="2" t="s">
        <v>331</v>
      </c>
      <c r="W51" s="1">
        <v>40108892</v>
      </c>
      <c r="X51" s="3">
        <v>43138</v>
      </c>
      <c r="Y51" s="5">
        <v>38</v>
      </c>
      <c r="Z51" s="4">
        <v>3720</v>
      </c>
      <c r="AA51" s="26"/>
      <c r="AB51" s="26"/>
      <c r="AC51" s="26"/>
      <c r="AD51" s="26"/>
      <c r="AE51" s="26"/>
      <c r="AF51" s="26"/>
    </row>
    <row r="52" spans="1:32" ht="30">
      <c r="A52" s="1"/>
      <c r="B52" s="7" t="s">
        <v>332</v>
      </c>
      <c r="C52" s="7" t="s">
        <v>333</v>
      </c>
      <c r="D52" s="7" t="s">
        <v>333</v>
      </c>
      <c r="E52" s="2"/>
      <c r="F52" s="3"/>
      <c r="G52" s="2"/>
      <c r="H52" s="1"/>
      <c r="I52" s="4"/>
      <c r="J52" s="2"/>
      <c r="K52" s="1"/>
      <c r="L52" s="4"/>
      <c r="M52" s="2"/>
      <c r="N52" s="2"/>
      <c r="O52" s="2"/>
      <c r="P52" s="2"/>
      <c r="Q52" s="4"/>
      <c r="R52" s="4"/>
      <c r="S52" s="2"/>
      <c r="T52" s="2"/>
      <c r="U52" s="2"/>
      <c r="V52" s="2" t="s">
        <v>331</v>
      </c>
      <c r="W52" s="1">
        <v>40108892</v>
      </c>
      <c r="X52" s="3">
        <v>43138</v>
      </c>
      <c r="Y52" s="5">
        <v>39</v>
      </c>
      <c r="Z52" s="8">
        <v>7678.4</v>
      </c>
      <c r="AA52" s="26"/>
      <c r="AB52" s="26"/>
      <c r="AC52" s="26"/>
      <c r="AD52" s="26"/>
      <c r="AE52" s="26"/>
      <c r="AF52" s="26"/>
    </row>
    <row r="53" spans="1:32" ht="45">
      <c r="A53" s="1"/>
      <c r="B53" s="7" t="s">
        <v>334</v>
      </c>
      <c r="C53" s="7" t="s">
        <v>335</v>
      </c>
      <c r="D53" s="7" t="s">
        <v>335</v>
      </c>
      <c r="E53" s="2"/>
      <c r="F53" s="3"/>
      <c r="G53" s="2"/>
      <c r="H53" s="1"/>
      <c r="I53" s="4"/>
      <c r="J53" s="2"/>
      <c r="K53" s="1"/>
      <c r="L53" s="4"/>
      <c r="M53" s="2"/>
      <c r="N53" s="2"/>
      <c r="O53" s="2"/>
      <c r="P53" s="2"/>
      <c r="Q53" s="4"/>
      <c r="R53" s="4"/>
      <c r="S53" s="2"/>
      <c r="T53" s="2"/>
      <c r="U53" s="2"/>
      <c r="V53" s="2" t="s">
        <v>331</v>
      </c>
      <c r="W53" s="1">
        <v>40108892</v>
      </c>
      <c r="X53" s="3">
        <v>43138</v>
      </c>
      <c r="Y53" s="5">
        <v>40</v>
      </c>
      <c r="Z53" s="4">
        <v>5728</v>
      </c>
      <c r="AA53" s="26"/>
      <c r="AB53" s="26"/>
      <c r="AC53" s="26"/>
      <c r="AD53" s="26"/>
      <c r="AE53" s="26"/>
      <c r="AF53" s="26"/>
    </row>
    <row r="54" spans="1:32" ht="75">
      <c r="A54" s="1"/>
      <c r="B54" s="7" t="s">
        <v>337</v>
      </c>
      <c r="C54" s="7" t="s">
        <v>330</v>
      </c>
      <c r="D54" s="7" t="s">
        <v>330</v>
      </c>
      <c r="E54" s="2"/>
      <c r="F54" s="3"/>
      <c r="G54" s="2"/>
      <c r="H54" s="1"/>
      <c r="I54" s="4"/>
      <c r="J54" s="2"/>
      <c r="K54" s="1"/>
      <c r="L54" s="4"/>
      <c r="M54" s="2"/>
      <c r="N54" s="2"/>
      <c r="O54" s="2"/>
      <c r="P54" s="2"/>
      <c r="Q54" s="4"/>
      <c r="R54" s="4"/>
      <c r="S54" s="2"/>
      <c r="T54" s="2"/>
      <c r="U54" s="2"/>
      <c r="V54" s="2" t="s">
        <v>331</v>
      </c>
      <c r="W54" s="1">
        <v>40108892</v>
      </c>
      <c r="X54" s="3">
        <v>43138</v>
      </c>
      <c r="Y54" s="5">
        <v>41</v>
      </c>
      <c r="Z54" s="4">
        <v>6120</v>
      </c>
      <c r="AA54" s="26"/>
      <c r="AB54" s="26"/>
      <c r="AC54" s="26"/>
      <c r="AD54" s="26"/>
      <c r="AE54" s="26"/>
      <c r="AF54" s="26"/>
    </row>
    <row r="55" spans="1:32" ht="45">
      <c r="A55" s="1"/>
      <c r="B55" s="7" t="s">
        <v>338</v>
      </c>
      <c r="C55" s="7" t="s">
        <v>339</v>
      </c>
      <c r="D55" s="7" t="s">
        <v>339</v>
      </c>
      <c r="E55" s="2"/>
      <c r="F55" s="3"/>
      <c r="G55" s="2"/>
      <c r="H55" s="1"/>
      <c r="I55" s="4"/>
      <c r="J55" s="2"/>
      <c r="K55" s="1"/>
      <c r="L55" s="4"/>
      <c r="M55" s="2"/>
      <c r="N55" s="2"/>
      <c r="O55" s="2"/>
      <c r="P55" s="2"/>
      <c r="Q55" s="4"/>
      <c r="R55" s="4"/>
      <c r="S55" s="2"/>
      <c r="T55" s="2"/>
      <c r="U55" s="2"/>
      <c r="V55" s="2" t="s">
        <v>331</v>
      </c>
      <c r="W55" s="1">
        <v>40108892</v>
      </c>
      <c r="X55" s="3">
        <v>43139</v>
      </c>
      <c r="Y55" s="5">
        <v>42</v>
      </c>
      <c r="Z55" s="4">
        <v>6578</v>
      </c>
      <c r="AA55" s="26"/>
      <c r="AB55" s="26"/>
      <c r="AC55" s="26"/>
      <c r="AD55" s="26"/>
      <c r="AE55" s="26"/>
      <c r="AF55" s="26"/>
    </row>
    <row r="56" spans="1:32" ht="45">
      <c r="A56" s="1"/>
      <c r="B56" s="2" t="str">
        <f>HYPERLINK("https://my.zakupki.prom.ua/remote/dispatcher/state_purchase_view/6097147","UA-2018-02-09-001651-a")</f>
        <v>UA-2018-02-09-001651-a</v>
      </c>
      <c r="C56" s="2" t="s">
        <v>195</v>
      </c>
      <c r="D56" s="2" t="s">
        <v>11</v>
      </c>
      <c r="E56" s="2" t="s">
        <v>125</v>
      </c>
      <c r="F56" s="3">
        <v>43140</v>
      </c>
      <c r="G56" s="2" t="s">
        <v>246</v>
      </c>
      <c r="H56" s="1">
        <v>1</v>
      </c>
      <c r="I56" s="4">
        <v>4650</v>
      </c>
      <c r="J56" s="2" t="s">
        <v>158</v>
      </c>
      <c r="K56" s="1">
        <v>6</v>
      </c>
      <c r="L56" s="4">
        <v>775</v>
      </c>
      <c r="M56" s="2" t="s">
        <v>56</v>
      </c>
      <c r="N56" s="2" t="s">
        <v>161</v>
      </c>
      <c r="O56" s="2" t="s">
        <v>77</v>
      </c>
      <c r="P56" s="2" t="s">
        <v>161</v>
      </c>
      <c r="Q56" s="4">
        <v>4650</v>
      </c>
      <c r="R56" s="4">
        <v>775</v>
      </c>
      <c r="S56" s="2"/>
      <c r="T56" s="2"/>
      <c r="U56" s="2"/>
      <c r="V56" s="2" t="s">
        <v>242</v>
      </c>
      <c r="W56" s="1">
        <v>3001510162</v>
      </c>
      <c r="X56" s="3">
        <v>43139</v>
      </c>
      <c r="Y56" s="5">
        <v>43</v>
      </c>
      <c r="Z56" s="4">
        <v>4650</v>
      </c>
      <c r="AA56" s="26"/>
      <c r="AB56" s="36">
        <v>43465</v>
      </c>
      <c r="AC56" s="37">
        <v>43465</v>
      </c>
      <c r="AD56" s="26" t="s">
        <v>284</v>
      </c>
      <c r="AE56" s="38"/>
      <c r="AF56" s="38"/>
    </row>
    <row r="57" spans="1:32" ht="90">
      <c r="A57" s="1"/>
      <c r="B57" s="2" t="str">
        <f>HYPERLINK("https://my.zakupki.prom.ua/remote/dispatcher/state_purchase_view/6164217","UA-2018-02-13-001495-c")</f>
        <v>UA-2018-02-13-001495-c</v>
      </c>
      <c r="C57" s="2" t="s">
        <v>99</v>
      </c>
      <c r="D57" s="2" t="s">
        <v>41</v>
      </c>
      <c r="E57" s="2" t="s">
        <v>125</v>
      </c>
      <c r="F57" s="3">
        <v>43144</v>
      </c>
      <c r="G57" s="2" t="s">
        <v>246</v>
      </c>
      <c r="H57" s="1">
        <v>1</v>
      </c>
      <c r="I57" s="4">
        <v>800000</v>
      </c>
      <c r="J57" s="2" t="s">
        <v>158</v>
      </c>
      <c r="K57" s="1">
        <v>1</v>
      </c>
      <c r="L57" s="4">
        <v>800000</v>
      </c>
      <c r="M57" s="2" t="s">
        <v>56</v>
      </c>
      <c r="N57" s="2" t="s">
        <v>232</v>
      </c>
      <c r="O57" s="2" t="s">
        <v>77</v>
      </c>
      <c r="P57" s="2" t="s">
        <v>161</v>
      </c>
      <c r="Q57" s="4">
        <v>800000</v>
      </c>
      <c r="R57" s="4">
        <v>800000</v>
      </c>
      <c r="S57" s="2"/>
      <c r="T57" s="2"/>
      <c r="U57" s="2"/>
      <c r="V57" s="2" t="s">
        <v>225</v>
      </c>
      <c r="W57" s="1">
        <v>33077887</v>
      </c>
      <c r="X57" s="3">
        <v>43144</v>
      </c>
      <c r="Y57" s="5">
        <v>44</v>
      </c>
      <c r="Z57" s="4">
        <v>800000</v>
      </c>
      <c r="AA57" s="26"/>
      <c r="AB57" s="26"/>
      <c r="AC57" s="26"/>
      <c r="AD57" s="26"/>
      <c r="AE57" s="26"/>
      <c r="AF57" s="26"/>
    </row>
    <row r="58" spans="1:32" ht="57.75" customHeight="1">
      <c r="A58" s="1"/>
      <c r="B58" s="2"/>
      <c r="C58" s="42" t="s">
        <v>1221</v>
      </c>
      <c r="D58" s="2" t="s">
        <v>28</v>
      </c>
      <c r="E58" s="2"/>
      <c r="F58" s="3"/>
      <c r="G58" s="2"/>
      <c r="H58" s="1"/>
      <c r="I58" s="4"/>
      <c r="J58" s="2"/>
      <c r="K58" s="1"/>
      <c r="L58" s="4"/>
      <c r="M58" s="2"/>
      <c r="N58" s="2"/>
      <c r="O58" s="2"/>
      <c r="P58" s="2"/>
      <c r="Q58" s="4"/>
      <c r="R58" s="4"/>
      <c r="S58" s="2"/>
      <c r="T58" s="2"/>
      <c r="U58" s="2"/>
      <c r="V58" s="23" t="s">
        <v>1220</v>
      </c>
      <c r="W58" s="23">
        <v>3193923935</v>
      </c>
      <c r="X58" s="3">
        <v>43137</v>
      </c>
      <c r="Y58" s="5">
        <v>45</v>
      </c>
      <c r="Z58" s="4">
        <v>84526.6</v>
      </c>
      <c r="AA58" s="26"/>
      <c r="AB58" s="36"/>
      <c r="AC58" s="37"/>
      <c r="AD58" s="26"/>
      <c r="AE58" s="38"/>
      <c r="AF58" s="38"/>
    </row>
    <row r="59" spans="1:32" ht="48" customHeight="1">
      <c r="A59" s="1"/>
      <c r="B59" s="2"/>
      <c r="C59" s="23" t="s">
        <v>1222</v>
      </c>
      <c r="D59" s="2" t="s">
        <v>28</v>
      </c>
      <c r="E59" s="2"/>
      <c r="F59" s="3"/>
      <c r="G59" s="2"/>
      <c r="H59" s="1"/>
      <c r="I59" s="4"/>
      <c r="J59" s="2"/>
      <c r="K59" s="1"/>
      <c r="L59" s="4"/>
      <c r="M59" s="2"/>
      <c r="N59" s="2"/>
      <c r="O59" s="2"/>
      <c r="P59" s="2"/>
      <c r="Q59" s="4"/>
      <c r="R59" s="4"/>
      <c r="S59" s="2"/>
      <c r="T59" s="2"/>
      <c r="U59" s="2"/>
      <c r="V59" s="23" t="s">
        <v>1220</v>
      </c>
      <c r="W59" s="23">
        <v>3193923935</v>
      </c>
      <c r="X59" s="3">
        <v>43137</v>
      </c>
      <c r="Y59" s="5">
        <v>46</v>
      </c>
      <c r="Z59" s="24">
        <v>11939.4</v>
      </c>
      <c r="AA59" s="26"/>
      <c r="AB59" s="36">
        <v>43465</v>
      </c>
      <c r="AC59" s="37">
        <v>43465</v>
      </c>
      <c r="AD59" s="26" t="s">
        <v>284</v>
      </c>
      <c r="AE59" s="38"/>
      <c r="AF59" s="38"/>
    </row>
    <row r="60" spans="1:32" ht="57" customHeight="1">
      <c r="A60" s="1"/>
      <c r="B60" s="7" t="s">
        <v>340</v>
      </c>
      <c r="C60" s="7" t="s">
        <v>341</v>
      </c>
      <c r="D60" s="7" t="s">
        <v>341</v>
      </c>
      <c r="E60" s="2"/>
      <c r="F60" s="3"/>
      <c r="G60" s="2"/>
      <c r="H60" s="1"/>
      <c r="I60" s="4"/>
      <c r="J60" s="2"/>
      <c r="K60" s="1"/>
      <c r="L60" s="4"/>
      <c r="M60" s="2"/>
      <c r="N60" s="2"/>
      <c r="O60" s="2"/>
      <c r="P60" s="2"/>
      <c r="Q60" s="4"/>
      <c r="R60" s="4"/>
      <c r="S60" s="2"/>
      <c r="T60" s="2"/>
      <c r="U60" s="2"/>
      <c r="V60" s="2" t="s">
        <v>342</v>
      </c>
      <c r="W60" s="1">
        <v>25683342</v>
      </c>
      <c r="X60" s="3">
        <v>43144</v>
      </c>
      <c r="Y60" s="5">
        <v>47</v>
      </c>
      <c r="Z60" s="8">
        <v>93.72</v>
      </c>
      <c r="AA60" s="26"/>
      <c r="AB60" s="26"/>
      <c r="AC60" s="26"/>
      <c r="AD60" s="26"/>
      <c r="AE60" s="26"/>
      <c r="AF60" s="26"/>
    </row>
    <row r="61" spans="1:32" ht="99.75" customHeight="1">
      <c r="A61" s="1"/>
      <c r="B61" s="2" t="str">
        <f>HYPERLINK("https://my.zakupki.prom.ua/remote/dispatcher/state_purchase_view/6164301","UA-2018-02-13-001519-c")</f>
        <v>UA-2018-02-13-001519-c</v>
      </c>
      <c r="C61" s="2" t="s">
        <v>63</v>
      </c>
      <c r="D61" s="2" t="s">
        <v>26</v>
      </c>
      <c r="E61" s="2" t="s">
        <v>125</v>
      </c>
      <c r="F61" s="3">
        <v>43144</v>
      </c>
      <c r="G61" s="2" t="s">
        <v>246</v>
      </c>
      <c r="H61" s="1">
        <v>1</v>
      </c>
      <c r="I61" s="4">
        <v>29999.61</v>
      </c>
      <c r="J61" s="2" t="s">
        <v>158</v>
      </c>
      <c r="K61" s="1">
        <v>37</v>
      </c>
      <c r="L61" s="4">
        <v>810.8002702702703</v>
      </c>
      <c r="M61" s="2" t="s">
        <v>56</v>
      </c>
      <c r="N61" s="2" t="s">
        <v>161</v>
      </c>
      <c r="O61" s="2" t="s">
        <v>77</v>
      </c>
      <c r="P61" s="2" t="s">
        <v>161</v>
      </c>
      <c r="Q61" s="4">
        <v>29999.61</v>
      </c>
      <c r="R61" s="4">
        <v>810.8002702702703</v>
      </c>
      <c r="S61" s="2"/>
      <c r="T61" s="2"/>
      <c r="U61" s="2"/>
      <c r="V61" s="2" t="s">
        <v>202</v>
      </c>
      <c r="W61" s="1">
        <v>2529503137</v>
      </c>
      <c r="X61" s="3">
        <v>43144</v>
      </c>
      <c r="Y61" s="5">
        <v>49</v>
      </c>
      <c r="Z61" s="4">
        <v>29999.61</v>
      </c>
      <c r="AA61" s="36"/>
      <c r="AB61" s="36"/>
      <c r="AC61" s="37"/>
      <c r="AD61" s="26"/>
      <c r="AE61" s="38"/>
      <c r="AF61" s="38"/>
    </row>
    <row r="62" spans="1:32" ht="99.75" customHeight="1">
      <c r="A62" s="1"/>
      <c r="B62" s="2" t="str">
        <f>HYPERLINK("https://my.zakupki.prom.ua/remote/dispatcher/state_purchase_view/6164240","UA-2018-02-13-001512-c")</f>
        <v>UA-2018-02-13-001512-c</v>
      </c>
      <c r="C62" s="2" t="s">
        <v>146</v>
      </c>
      <c r="D62" s="2" t="s">
        <v>28</v>
      </c>
      <c r="E62" s="2" t="s">
        <v>125</v>
      </c>
      <c r="F62" s="3">
        <v>43144</v>
      </c>
      <c r="G62" s="2" t="s">
        <v>246</v>
      </c>
      <c r="H62" s="1">
        <v>1</v>
      </c>
      <c r="I62" s="4">
        <v>96466</v>
      </c>
      <c r="J62" s="2" t="s">
        <v>158</v>
      </c>
      <c r="K62" s="1">
        <v>1</v>
      </c>
      <c r="L62" s="4">
        <v>96466</v>
      </c>
      <c r="M62" s="2" t="s">
        <v>56</v>
      </c>
      <c r="N62" s="2" t="s">
        <v>161</v>
      </c>
      <c r="O62" s="2" t="s">
        <v>77</v>
      </c>
      <c r="P62" s="2" t="s">
        <v>161</v>
      </c>
      <c r="Q62" s="4">
        <v>96466</v>
      </c>
      <c r="R62" s="4">
        <v>96466</v>
      </c>
      <c r="S62" s="2"/>
      <c r="T62" s="2"/>
      <c r="U62" s="2"/>
      <c r="V62" s="2" t="s">
        <v>236</v>
      </c>
      <c r="W62" s="1">
        <v>3193923935</v>
      </c>
      <c r="X62" s="3">
        <v>43144</v>
      </c>
      <c r="Y62" s="5">
        <v>50</v>
      </c>
      <c r="Z62" s="4">
        <v>96466</v>
      </c>
      <c r="AA62" s="36"/>
      <c r="AB62" s="36"/>
      <c r="AC62" s="37"/>
      <c r="AD62" s="26"/>
      <c r="AE62" s="38"/>
      <c r="AF62" s="38"/>
    </row>
    <row r="63" spans="1:32" ht="99.75" customHeight="1">
      <c r="A63" s="1"/>
      <c r="B63" s="14" t="s">
        <v>344</v>
      </c>
      <c r="C63" s="17" t="s">
        <v>343</v>
      </c>
      <c r="D63" s="2" t="s">
        <v>343</v>
      </c>
      <c r="E63" s="2"/>
      <c r="F63" s="3"/>
      <c r="G63" s="2"/>
      <c r="H63" s="1"/>
      <c r="I63" s="4"/>
      <c r="J63" s="2"/>
      <c r="K63" s="1"/>
      <c r="L63" s="4"/>
      <c r="M63" s="2"/>
      <c r="N63" s="2"/>
      <c r="O63" s="2"/>
      <c r="P63" s="2"/>
      <c r="Q63" s="4"/>
      <c r="R63" s="4"/>
      <c r="S63" s="2"/>
      <c r="T63" s="2"/>
      <c r="U63" s="2"/>
      <c r="V63" s="2" t="s">
        <v>345</v>
      </c>
      <c r="W63" s="2">
        <v>39787008</v>
      </c>
      <c r="X63" s="3">
        <v>43144</v>
      </c>
      <c r="Y63" s="5">
        <v>51</v>
      </c>
      <c r="Z63" s="4">
        <v>300</v>
      </c>
      <c r="AA63" s="36"/>
      <c r="AB63" s="36"/>
      <c r="AC63" s="37"/>
      <c r="AD63" s="26"/>
      <c r="AE63" s="38"/>
      <c r="AF63" s="38"/>
    </row>
    <row r="64" spans="1:32" ht="51" customHeight="1">
      <c r="A64" s="1"/>
      <c r="B64" s="2" t="str">
        <f>HYPERLINK("https://my.zakupki.prom.ua/remote/dispatcher/state_purchase_view/6187964","UA-2018-02-15-000421-c")</f>
        <v>UA-2018-02-15-000421-c</v>
      </c>
      <c r="C64" s="2" t="s">
        <v>61</v>
      </c>
      <c r="D64" s="2" t="s">
        <v>9</v>
      </c>
      <c r="E64" s="2" t="s">
        <v>125</v>
      </c>
      <c r="F64" s="3">
        <v>43146</v>
      </c>
      <c r="G64" s="2" t="s">
        <v>246</v>
      </c>
      <c r="H64" s="1">
        <v>1</v>
      </c>
      <c r="I64" s="4">
        <v>10700</v>
      </c>
      <c r="J64" s="2" t="s">
        <v>158</v>
      </c>
      <c r="K64" s="1">
        <v>200</v>
      </c>
      <c r="L64" s="4">
        <v>53.5</v>
      </c>
      <c r="M64" s="2" t="s">
        <v>56</v>
      </c>
      <c r="N64" s="2" t="s">
        <v>161</v>
      </c>
      <c r="O64" s="2" t="s">
        <v>77</v>
      </c>
      <c r="P64" s="2" t="s">
        <v>161</v>
      </c>
      <c r="Q64" s="4">
        <v>10700</v>
      </c>
      <c r="R64" s="4">
        <v>53.5</v>
      </c>
      <c r="S64" s="2"/>
      <c r="T64" s="2"/>
      <c r="U64" s="2"/>
      <c r="V64" s="2" t="s">
        <v>134</v>
      </c>
      <c r="W64" s="1">
        <v>2324303456</v>
      </c>
      <c r="X64" s="3">
        <v>43145</v>
      </c>
      <c r="Y64" s="5">
        <v>52</v>
      </c>
      <c r="Z64" s="4">
        <v>10700</v>
      </c>
      <c r="AA64" s="26"/>
      <c r="AB64" s="36"/>
      <c r="AC64" s="37"/>
      <c r="AD64" s="26"/>
      <c r="AE64" s="38"/>
      <c r="AF64" s="38"/>
    </row>
    <row r="65" spans="1:32" ht="45">
      <c r="A65" s="1"/>
      <c r="B65" s="2" t="str">
        <f>HYPERLINK("https://my.zakupki.prom.ua/remote/dispatcher/state_purchase_view/6187755","UA-2018-02-15-000395-c")</f>
        <v>UA-2018-02-15-000395-c</v>
      </c>
      <c r="C65" s="2" t="s">
        <v>243</v>
      </c>
      <c r="D65" s="2" t="s">
        <v>7</v>
      </c>
      <c r="E65" s="2" t="s">
        <v>125</v>
      </c>
      <c r="F65" s="3">
        <v>43146</v>
      </c>
      <c r="G65" s="2" t="s">
        <v>246</v>
      </c>
      <c r="H65" s="1">
        <v>1</v>
      </c>
      <c r="I65" s="4">
        <v>21400</v>
      </c>
      <c r="J65" s="2" t="s">
        <v>158</v>
      </c>
      <c r="K65" s="1">
        <v>160</v>
      </c>
      <c r="L65" s="4">
        <v>133.75</v>
      </c>
      <c r="M65" s="2" t="s">
        <v>56</v>
      </c>
      <c r="N65" s="2" t="s">
        <v>161</v>
      </c>
      <c r="O65" s="2" t="s">
        <v>77</v>
      </c>
      <c r="P65" s="2" t="s">
        <v>161</v>
      </c>
      <c r="Q65" s="4">
        <v>21400</v>
      </c>
      <c r="R65" s="4">
        <v>133.75</v>
      </c>
      <c r="S65" s="2"/>
      <c r="T65" s="2"/>
      <c r="U65" s="2"/>
      <c r="V65" s="2" t="s">
        <v>134</v>
      </c>
      <c r="W65" s="1">
        <v>2324303456</v>
      </c>
      <c r="X65" s="3">
        <v>43145</v>
      </c>
      <c r="Y65" s="5">
        <v>53</v>
      </c>
      <c r="Z65" s="4">
        <v>21400</v>
      </c>
      <c r="AA65" s="36">
        <v>43133</v>
      </c>
      <c r="AB65" s="36">
        <v>43465</v>
      </c>
      <c r="AC65" s="37">
        <v>43465</v>
      </c>
      <c r="AD65" s="26" t="s">
        <v>284</v>
      </c>
      <c r="AE65" s="38"/>
      <c r="AF65" s="38"/>
    </row>
    <row r="66" spans="1:32" ht="30">
      <c r="A66" s="1"/>
      <c r="B66" s="2" t="s">
        <v>346</v>
      </c>
      <c r="C66" s="7" t="s">
        <v>347</v>
      </c>
      <c r="D66" s="7" t="s">
        <v>347</v>
      </c>
      <c r="E66" s="2"/>
      <c r="F66" s="3"/>
      <c r="G66" s="2"/>
      <c r="H66" s="1"/>
      <c r="I66" s="4"/>
      <c r="J66" s="2"/>
      <c r="K66" s="1"/>
      <c r="L66" s="4"/>
      <c r="M66" s="2"/>
      <c r="N66" s="2"/>
      <c r="O66" s="2"/>
      <c r="P66" s="2"/>
      <c r="Q66" s="4"/>
      <c r="R66" s="4"/>
      <c r="S66" s="2"/>
      <c r="T66" s="2"/>
      <c r="U66" s="2"/>
      <c r="V66" s="2" t="s">
        <v>134</v>
      </c>
      <c r="W66" s="1">
        <v>2324303456</v>
      </c>
      <c r="X66" s="3">
        <v>43145</v>
      </c>
      <c r="Y66" s="5">
        <v>54</v>
      </c>
      <c r="Z66" s="4">
        <v>2700</v>
      </c>
      <c r="AA66" s="26"/>
      <c r="AB66" s="26"/>
      <c r="AC66" s="26"/>
      <c r="AD66" s="26"/>
      <c r="AE66" s="26"/>
      <c r="AF66" s="26"/>
    </row>
    <row r="67" spans="1:32" ht="90">
      <c r="A67" s="1"/>
      <c r="B67" s="7" t="s">
        <v>348</v>
      </c>
      <c r="C67" s="7" t="s">
        <v>349</v>
      </c>
      <c r="D67" s="7" t="s">
        <v>349</v>
      </c>
      <c r="E67" s="2"/>
      <c r="F67" s="3"/>
      <c r="G67" s="2"/>
      <c r="H67" s="1"/>
      <c r="I67" s="4"/>
      <c r="J67" s="2"/>
      <c r="K67" s="1"/>
      <c r="L67" s="4"/>
      <c r="M67" s="2"/>
      <c r="N67" s="2"/>
      <c r="O67" s="2"/>
      <c r="P67" s="2"/>
      <c r="Q67" s="4"/>
      <c r="R67" s="4"/>
      <c r="S67" s="2"/>
      <c r="T67" s="2"/>
      <c r="U67" s="2"/>
      <c r="V67" s="2" t="s">
        <v>350</v>
      </c>
      <c r="W67" s="1">
        <v>35290966</v>
      </c>
      <c r="X67" s="3">
        <v>43146</v>
      </c>
      <c r="Y67" s="5">
        <v>55</v>
      </c>
      <c r="Z67" s="4">
        <v>2550</v>
      </c>
      <c r="AA67" s="26"/>
      <c r="AB67" s="36">
        <v>43465</v>
      </c>
      <c r="AC67" s="37">
        <v>43465</v>
      </c>
      <c r="AD67" s="26" t="s">
        <v>284</v>
      </c>
      <c r="AE67" s="38"/>
      <c r="AF67" s="38"/>
    </row>
    <row r="68" spans="1:32" ht="30">
      <c r="A68" s="1"/>
      <c r="B68" s="7" t="s">
        <v>351</v>
      </c>
      <c r="C68" s="2" t="s">
        <v>352</v>
      </c>
      <c r="D68" s="2" t="s">
        <v>352</v>
      </c>
      <c r="E68" s="2"/>
      <c r="F68" s="3"/>
      <c r="G68" s="2"/>
      <c r="H68" s="1"/>
      <c r="I68" s="4"/>
      <c r="J68" s="2"/>
      <c r="K68" s="1"/>
      <c r="L68" s="4"/>
      <c r="M68" s="2"/>
      <c r="N68" s="2"/>
      <c r="O68" s="2"/>
      <c r="P68" s="2"/>
      <c r="Q68" s="4"/>
      <c r="R68" s="4"/>
      <c r="S68" s="2"/>
      <c r="T68" s="2"/>
      <c r="U68" s="2"/>
      <c r="V68" s="2" t="s">
        <v>353</v>
      </c>
      <c r="W68" s="2">
        <v>2373411924</v>
      </c>
      <c r="X68" s="3">
        <v>43146</v>
      </c>
      <c r="Y68" s="5">
        <v>56</v>
      </c>
      <c r="Z68" s="4">
        <v>15055</v>
      </c>
      <c r="AA68" s="26"/>
      <c r="AB68" s="36">
        <v>43272</v>
      </c>
      <c r="AC68" s="37">
        <v>43272</v>
      </c>
      <c r="AD68" s="26" t="s">
        <v>284</v>
      </c>
      <c r="AE68" s="38"/>
      <c r="AF68" s="38"/>
    </row>
    <row r="69" spans="1:32" ht="30">
      <c r="A69" s="1"/>
      <c r="B69" s="7" t="s">
        <v>354</v>
      </c>
      <c r="C69" s="7" t="s">
        <v>355</v>
      </c>
      <c r="D69" s="7" t="s">
        <v>355</v>
      </c>
      <c r="E69" s="2"/>
      <c r="F69" s="3"/>
      <c r="G69" s="2"/>
      <c r="H69" s="1"/>
      <c r="I69" s="4"/>
      <c r="J69" s="2"/>
      <c r="K69" s="1"/>
      <c r="L69" s="4"/>
      <c r="M69" s="2"/>
      <c r="N69" s="2"/>
      <c r="O69" s="2"/>
      <c r="P69" s="2"/>
      <c r="Q69" s="4"/>
      <c r="R69" s="4"/>
      <c r="S69" s="2"/>
      <c r="T69" s="2"/>
      <c r="U69" s="2"/>
      <c r="V69" s="2" t="s">
        <v>356</v>
      </c>
      <c r="W69" s="2">
        <v>32805994</v>
      </c>
      <c r="X69" s="3">
        <v>43146</v>
      </c>
      <c r="Y69" s="5">
        <v>57</v>
      </c>
      <c r="Z69" s="4">
        <v>2940</v>
      </c>
      <c r="AA69" s="26"/>
      <c r="AB69" s="26"/>
      <c r="AC69" s="26"/>
      <c r="AD69" s="26"/>
      <c r="AE69" s="26"/>
      <c r="AF69" s="26"/>
    </row>
    <row r="70" spans="1:32" ht="60">
      <c r="A70" s="1"/>
      <c r="B70" s="2" t="str">
        <f>HYPERLINK("https://my.zakupki.prom.ua/remote/dispatcher/state_purchase_view/6222132","UA-2018-02-16-002385-c")</f>
        <v>UA-2018-02-16-002385-c</v>
      </c>
      <c r="C70" s="2" t="s">
        <v>133</v>
      </c>
      <c r="D70" s="2" t="s">
        <v>21</v>
      </c>
      <c r="E70" s="2" t="s">
        <v>125</v>
      </c>
      <c r="F70" s="3">
        <v>43147</v>
      </c>
      <c r="G70" s="2" t="s">
        <v>246</v>
      </c>
      <c r="H70" s="1">
        <v>1</v>
      </c>
      <c r="I70" s="4">
        <v>69833.64</v>
      </c>
      <c r="J70" s="2" t="s">
        <v>158</v>
      </c>
      <c r="K70" s="1">
        <v>62</v>
      </c>
      <c r="L70" s="4">
        <v>1126.3490322580644</v>
      </c>
      <c r="M70" s="2" t="s">
        <v>56</v>
      </c>
      <c r="N70" s="2" t="s">
        <v>232</v>
      </c>
      <c r="O70" s="2" t="s">
        <v>77</v>
      </c>
      <c r="P70" s="2" t="s">
        <v>161</v>
      </c>
      <c r="Q70" s="4">
        <v>69833.64</v>
      </c>
      <c r="R70" s="4">
        <v>1126.3490322580644</v>
      </c>
      <c r="S70" s="2"/>
      <c r="T70" s="2"/>
      <c r="U70" s="2"/>
      <c r="V70" s="2" t="s">
        <v>219</v>
      </c>
      <c r="W70" s="1">
        <v>32490244</v>
      </c>
      <c r="X70" s="3">
        <v>43146</v>
      </c>
      <c r="Y70" s="5">
        <v>58</v>
      </c>
      <c r="Z70" s="4">
        <v>69833.64</v>
      </c>
      <c r="AA70" s="36">
        <v>43304</v>
      </c>
      <c r="AB70" s="36">
        <v>43465</v>
      </c>
      <c r="AC70" s="37">
        <v>43465</v>
      </c>
      <c r="AD70" s="26" t="s">
        <v>284</v>
      </c>
      <c r="AE70" s="38"/>
      <c r="AF70" s="38"/>
    </row>
    <row r="71" spans="1:32" ht="45">
      <c r="A71" s="1"/>
      <c r="B71" s="2" t="s">
        <v>357</v>
      </c>
      <c r="C71" s="7" t="s">
        <v>358</v>
      </c>
      <c r="D71" s="7" t="s">
        <v>358</v>
      </c>
      <c r="E71" s="2"/>
      <c r="F71" s="3"/>
      <c r="G71" s="2"/>
      <c r="H71" s="1"/>
      <c r="I71" s="4"/>
      <c r="J71" s="2"/>
      <c r="K71" s="1"/>
      <c r="L71" s="4"/>
      <c r="M71" s="2"/>
      <c r="N71" s="2"/>
      <c r="O71" s="2"/>
      <c r="P71" s="2"/>
      <c r="Q71" s="4"/>
      <c r="R71" s="4"/>
      <c r="S71" s="2"/>
      <c r="T71" s="2"/>
      <c r="U71" s="2"/>
      <c r="V71" s="2" t="s">
        <v>359</v>
      </c>
      <c r="W71" s="1">
        <v>22194039</v>
      </c>
      <c r="X71" s="3">
        <v>43147</v>
      </c>
      <c r="Y71" s="5">
        <v>59</v>
      </c>
      <c r="Z71" s="4">
        <v>285</v>
      </c>
      <c r="AA71" s="36"/>
      <c r="AB71" s="36"/>
      <c r="AC71" s="37"/>
      <c r="AD71" s="26"/>
      <c r="AE71" s="38"/>
      <c r="AF71" s="38"/>
    </row>
    <row r="72" spans="1:32" ht="45">
      <c r="A72" s="1"/>
      <c r="B72" s="2" t="str">
        <f>HYPERLINK("https://my.zakupki.prom.ua/remote/dispatcher/state_purchase_view/6221519","UA-2018-02-16-002339-c")</f>
        <v>UA-2018-02-16-002339-c</v>
      </c>
      <c r="C72" s="2" t="s">
        <v>200</v>
      </c>
      <c r="D72" s="2" t="s">
        <v>30</v>
      </c>
      <c r="E72" s="2" t="s">
        <v>125</v>
      </c>
      <c r="F72" s="3">
        <v>43147</v>
      </c>
      <c r="G72" s="2" t="s">
        <v>246</v>
      </c>
      <c r="H72" s="1">
        <v>1</v>
      </c>
      <c r="I72" s="4">
        <v>132010</v>
      </c>
      <c r="J72" s="2" t="s">
        <v>158</v>
      </c>
      <c r="K72" s="1">
        <v>1</v>
      </c>
      <c r="L72" s="4">
        <v>132010</v>
      </c>
      <c r="M72" s="2" t="s">
        <v>56</v>
      </c>
      <c r="N72" s="2" t="s">
        <v>161</v>
      </c>
      <c r="O72" s="2" t="s">
        <v>77</v>
      </c>
      <c r="P72" s="2" t="s">
        <v>161</v>
      </c>
      <c r="Q72" s="4">
        <v>132010</v>
      </c>
      <c r="R72" s="4">
        <v>132010</v>
      </c>
      <c r="S72" s="2"/>
      <c r="T72" s="2"/>
      <c r="U72" s="2"/>
      <c r="V72" s="2" t="s">
        <v>131</v>
      </c>
      <c r="W72" s="1">
        <v>2917018638</v>
      </c>
      <c r="X72" s="3">
        <v>43147</v>
      </c>
      <c r="Y72" s="5">
        <v>60</v>
      </c>
      <c r="Z72" s="4">
        <v>132010</v>
      </c>
      <c r="AA72" s="26"/>
      <c r="AB72" s="36">
        <v>43395</v>
      </c>
      <c r="AC72" s="37">
        <v>43395</v>
      </c>
      <c r="AD72" s="26" t="s">
        <v>284</v>
      </c>
      <c r="AE72" s="38"/>
      <c r="AF72" s="38"/>
    </row>
    <row r="73" spans="1:32" ht="60">
      <c r="A73" s="1"/>
      <c r="B73" s="2"/>
      <c r="C73" s="42" t="s">
        <v>1223</v>
      </c>
      <c r="D73" s="2" t="s">
        <v>1224</v>
      </c>
      <c r="E73" s="2"/>
      <c r="F73" s="3"/>
      <c r="G73" s="2"/>
      <c r="H73" s="1"/>
      <c r="I73" s="4"/>
      <c r="J73" s="2"/>
      <c r="K73" s="1"/>
      <c r="L73" s="4"/>
      <c r="M73" s="2"/>
      <c r="N73" s="2"/>
      <c r="O73" s="2"/>
      <c r="P73" s="2"/>
      <c r="Q73" s="4"/>
      <c r="R73" s="4"/>
      <c r="S73" s="2"/>
      <c r="T73" s="2"/>
      <c r="U73" s="2"/>
      <c r="V73" s="2" t="s">
        <v>1225</v>
      </c>
      <c r="W73" s="1">
        <v>2935424252</v>
      </c>
      <c r="X73" s="3">
        <v>43150</v>
      </c>
      <c r="Y73" s="5">
        <v>61</v>
      </c>
      <c r="Z73" s="4">
        <v>0</v>
      </c>
      <c r="AA73" s="26"/>
      <c r="AB73" s="36">
        <v>43465</v>
      </c>
      <c r="AC73" s="37">
        <v>43465</v>
      </c>
      <c r="AD73" s="26" t="s">
        <v>284</v>
      </c>
      <c r="AE73" s="38"/>
      <c r="AF73" s="38"/>
    </row>
    <row r="74" spans="1:32" ht="60">
      <c r="A74" s="1"/>
      <c r="B74" s="2"/>
      <c r="C74" s="42" t="s">
        <v>1226</v>
      </c>
      <c r="D74" s="2" t="s">
        <v>1227</v>
      </c>
      <c r="E74" s="2"/>
      <c r="F74" s="3"/>
      <c r="G74" s="2"/>
      <c r="H74" s="1"/>
      <c r="I74" s="4"/>
      <c r="J74" s="2"/>
      <c r="K74" s="1"/>
      <c r="L74" s="4"/>
      <c r="M74" s="2"/>
      <c r="N74" s="2"/>
      <c r="O74" s="2"/>
      <c r="P74" s="2"/>
      <c r="Q74" s="4"/>
      <c r="R74" s="4"/>
      <c r="S74" s="2"/>
      <c r="T74" s="2"/>
      <c r="U74" s="2"/>
      <c r="V74" s="2" t="s">
        <v>1228</v>
      </c>
      <c r="W74" s="1">
        <v>3456402917</v>
      </c>
      <c r="X74" s="3">
        <v>43150</v>
      </c>
      <c r="Y74" s="5">
        <v>62</v>
      </c>
      <c r="Z74" s="4">
        <v>0</v>
      </c>
      <c r="AA74" s="26"/>
      <c r="AB74" s="36"/>
      <c r="AC74" s="37"/>
      <c r="AD74" s="26"/>
      <c r="AE74" s="38"/>
      <c r="AF74" s="38"/>
    </row>
    <row r="75" spans="1:32" ht="45">
      <c r="A75" s="1"/>
      <c r="B75" s="2"/>
      <c r="C75" s="42" t="s">
        <v>1229</v>
      </c>
      <c r="D75" s="2" t="s">
        <v>1230</v>
      </c>
      <c r="E75" s="2"/>
      <c r="F75" s="3"/>
      <c r="G75" s="2"/>
      <c r="H75" s="1"/>
      <c r="I75" s="4"/>
      <c r="J75" s="2"/>
      <c r="K75" s="1"/>
      <c r="L75" s="4"/>
      <c r="M75" s="2"/>
      <c r="N75" s="2"/>
      <c r="O75" s="2"/>
      <c r="P75" s="2"/>
      <c r="Q75" s="4"/>
      <c r="R75" s="4"/>
      <c r="S75" s="2"/>
      <c r="T75" s="2"/>
      <c r="U75" s="2"/>
      <c r="V75" s="23" t="s">
        <v>1231</v>
      </c>
      <c r="W75" s="1">
        <v>2462410053</v>
      </c>
      <c r="X75" s="3">
        <v>43150</v>
      </c>
      <c r="Y75" s="5">
        <v>63</v>
      </c>
      <c r="Z75" s="4">
        <v>0</v>
      </c>
      <c r="AA75" s="36"/>
      <c r="AB75" s="36"/>
      <c r="AC75" s="37"/>
      <c r="AD75" s="26"/>
      <c r="AE75" s="38"/>
      <c r="AF75" s="38"/>
    </row>
    <row r="76" spans="1:32" ht="45">
      <c r="A76" s="1"/>
      <c r="B76" s="2" t="str">
        <f>HYPERLINK("https://my.zakupki.prom.ua/remote/dispatcher/state_purchase_view/6283726","UA-2018-02-21-002107-c")</f>
        <v>UA-2018-02-21-002107-c</v>
      </c>
      <c r="C76" s="2" t="s">
        <v>141</v>
      </c>
      <c r="D76" s="2" t="s">
        <v>8</v>
      </c>
      <c r="E76" s="2" t="s">
        <v>125</v>
      </c>
      <c r="F76" s="3">
        <v>43152</v>
      </c>
      <c r="G76" s="2" t="s">
        <v>246</v>
      </c>
      <c r="H76" s="1">
        <v>1</v>
      </c>
      <c r="I76" s="4">
        <v>110250</v>
      </c>
      <c r="J76" s="2" t="s">
        <v>158</v>
      </c>
      <c r="K76" s="1">
        <v>21000</v>
      </c>
      <c r="L76" s="4">
        <v>5.25</v>
      </c>
      <c r="M76" s="2" t="s">
        <v>56</v>
      </c>
      <c r="N76" s="2" t="s">
        <v>161</v>
      </c>
      <c r="O76" s="2" t="s">
        <v>77</v>
      </c>
      <c r="P76" s="2" t="s">
        <v>161</v>
      </c>
      <c r="Q76" s="4">
        <v>110250</v>
      </c>
      <c r="R76" s="4">
        <v>5.25</v>
      </c>
      <c r="S76" s="2"/>
      <c r="T76" s="2"/>
      <c r="U76" s="2"/>
      <c r="V76" s="2" t="s">
        <v>244</v>
      </c>
      <c r="W76" s="1">
        <v>22178632</v>
      </c>
      <c r="X76" s="3">
        <v>43152</v>
      </c>
      <c r="Y76" s="5">
        <v>64</v>
      </c>
      <c r="Z76" s="4">
        <v>110250</v>
      </c>
      <c r="AA76" s="26"/>
      <c r="AB76" s="26"/>
      <c r="AC76" s="26"/>
      <c r="AD76" s="26"/>
      <c r="AE76" s="26"/>
      <c r="AF76" s="26"/>
    </row>
    <row r="77" spans="1:32" ht="45">
      <c r="A77" s="1"/>
      <c r="B77" s="2" t="str">
        <f>HYPERLINK("https://my.zakupki.prom.ua/remote/dispatcher/state_purchase_view/6284300","UA-2018-02-21-002188-c")</f>
        <v>UA-2018-02-21-002188-c</v>
      </c>
      <c r="C77" s="2" t="s">
        <v>245</v>
      </c>
      <c r="D77" s="2" t="s">
        <v>10</v>
      </c>
      <c r="E77" s="2" t="s">
        <v>125</v>
      </c>
      <c r="F77" s="3">
        <v>43152</v>
      </c>
      <c r="G77" s="2" t="s">
        <v>246</v>
      </c>
      <c r="H77" s="1">
        <v>1</v>
      </c>
      <c r="I77" s="4">
        <v>3000</v>
      </c>
      <c r="J77" s="2" t="s">
        <v>158</v>
      </c>
      <c r="K77" s="1">
        <v>821</v>
      </c>
      <c r="L77" s="4">
        <v>3.6540803897685747</v>
      </c>
      <c r="M77" s="2" t="s">
        <v>56</v>
      </c>
      <c r="N77" s="2" t="s">
        <v>161</v>
      </c>
      <c r="O77" s="2" t="s">
        <v>77</v>
      </c>
      <c r="P77" s="2" t="s">
        <v>161</v>
      </c>
      <c r="Q77" s="4">
        <v>3000</v>
      </c>
      <c r="R77" s="4">
        <v>3.6540803897685747</v>
      </c>
      <c r="S77" s="2"/>
      <c r="T77" s="2"/>
      <c r="U77" s="2"/>
      <c r="V77" s="2" t="s">
        <v>157</v>
      </c>
      <c r="W77" s="1">
        <v>2974225982</v>
      </c>
      <c r="X77" s="3">
        <v>43152</v>
      </c>
      <c r="Y77" s="5">
        <v>65</v>
      </c>
      <c r="Z77" s="4">
        <v>3000</v>
      </c>
      <c r="AA77" s="26"/>
      <c r="AB77" s="26"/>
      <c r="AC77" s="26"/>
      <c r="AD77" s="26"/>
      <c r="AE77" s="26"/>
      <c r="AF77" s="26"/>
    </row>
    <row r="78" spans="1:32" ht="45">
      <c r="A78" s="1"/>
      <c r="B78" s="2" t="str">
        <f>HYPERLINK("https://my.zakupki.prom.ua/remote/dispatcher/state_purchase_view/6284376","UA-2018-02-21-002211-c")</f>
        <v>UA-2018-02-21-002211-c</v>
      </c>
      <c r="C78" s="2" t="s">
        <v>200</v>
      </c>
      <c r="D78" s="2" t="s">
        <v>30</v>
      </c>
      <c r="E78" s="2" t="s">
        <v>125</v>
      </c>
      <c r="F78" s="3">
        <v>43152</v>
      </c>
      <c r="G78" s="2" t="s">
        <v>246</v>
      </c>
      <c r="H78" s="1">
        <v>1</v>
      </c>
      <c r="I78" s="4">
        <v>16155</v>
      </c>
      <c r="J78" s="2" t="s">
        <v>158</v>
      </c>
      <c r="K78" s="1">
        <v>1</v>
      </c>
      <c r="L78" s="4">
        <v>16155</v>
      </c>
      <c r="M78" s="2" t="s">
        <v>56</v>
      </c>
      <c r="N78" s="2" t="s">
        <v>161</v>
      </c>
      <c r="O78" s="2" t="s">
        <v>77</v>
      </c>
      <c r="P78" s="2" t="s">
        <v>161</v>
      </c>
      <c r="Q78" s="4">
        <v>16155</v>
      </c>
      <c r="R78" s="4">
        <v>16155</v>
      </c>
      <c r="S78" s="2"/>
      <c r="T78" s="2"/>
      <c r="U78" s="2"/>
      <c r="V78" s="2" t="s">
        <v>118</v>
      </c>
      <c r="W78" s="1">
        <v>3396714589</v>
      </c>
      <c r="X78" s="3">
        <v>43152</v>
      </c>
      <c r="Y78" s="5">
        <v>66</v>
      </c>
      <c r="Z78" s="4">
        <v>16155</v>
      </c>
      <c r="AA78" s="26"/>
      <c r="AB78" s="26"/>
      <c r="AC78" s="26"/>
      <c r="AD78" s="26"/>
      <c r="AE78" s="26"/>
      <c r="AF78" s="26"/>
    </row>
    <row r="79" spans="1:32" ht="45">
      <c r="A79" s="1"/>
      <c r="B79" s="2" t="str">
        <f>HYPERLINK("https://my.zakupki.prom.ua/remote/dispatcher/state_purchase_view/6284776","UA-2018-02-21-002260-c")</f>
        <v>UA-2018-02-21-002260-c</v>
      </c>
      <c r="C79" s="2" t="s">
        <v>279</v>
      </c>
      <c r="D79" s="2" t="s">
        <v>19</v>
      </c>
      <c r="E79" s="2" t="s">
        <v>125</v>
      </c>
      <c r="F79" s="3">
        <v>43152</v>
      </c>
      <c r="G79" s="2" t="s">
        <v>246</v>
      </c>
      <c r="H79" s="1">
        <v>1</v>
      </c>
      <c r="I79" s="4">
        <v>50000</v>
      </c>
      <c r="J79" s="2" t="s">
        <v>158</v>
      </c>
      <c r="K79" s="1">
        <v>1</v>
      </c>
      <c r="L79" s="4">
        <v>50000</v>
      </c>
      <c r="M79" s="2" t="s">
        <v>56</v>
      </c>
      <c r="N79" s="2" t="s">
        <v>161</v>
      </c>
      <c r="O79" s="2" t="s">
        <v>77</v>
      </c>
      <c r="P79" s="2" t="s">
        <v>161</v>
      </c>
      <c r="Q79" s="4">
        <v>50000</v>
      </c>
      <c r="R79" s="4">
        <v>50000</v>
      </c>
      <c r="S79" s="2"/>
      <c r="T79" s="2"/>
      <c r="U79" s="2"/>
      <c r="V79" s="17" t="s">
        <v>118</v>
      </c>
      <c r="W79" s="1">
        <v>3396714589</v>
      </c>
      <c r="X79" s="3">
        <v>43152</v>
      </c>
      <c r="Y79" s="5">
        <v>67</v>
      </c>
      <c r="Z79" s="4">
        <v>50000</v>
      </c>
      <c r="AA79" s="26"/>
      <c r="AB79" s="26"/>
      <c r="AC79" s="26"/>
      <c r="AD79" s="26"/>
      <c r="AE79" s="26"/>
      <c r="AF79" s="26"/>
    </row>
    <row r="80" spans="1:32" ht="30">
      <c r="A80" s="1"/>
      <c r="B80" s="13" t="s">
        <v>361</v>
      </c>
      <c r="C80" s="2" t="s">
        <v>360</v>
      </c>
      <c r="D80" s="2" t="s">
        <v>25</v>
      </c>
      <c r="E80" s="2"/>
      <c r="F80" s="3"/>
      <c r="G80" s="2"/>
      <c r="H80" s="1"/>
      <c r="I80" s="4"/>
      <c r="J80" s="2"/>
      <c r="K80" s="1"/>
      <c r="L80" s="4"/>
      <c r="M80" s="2"/>
      <c r="N80" s="2"/>
      <c r="O80" s="2"/>
      <c r="P80" s="2"/>
      <c r="Q80" s="4"/>
      <c r="R80" s="4"/>
      <c r="S80" s="2"/>
      <c r="T80" s="2"/>
      <c r="U80" s="2"/>
      <c r="V80" s="2" t="s">
        <v>362</v>
      </c>
      <c r="W80" s="2">
        <v>3355417692</v>
      </c>
      <c r="X80" s="3">
        <v>43152</v>
      </c>
      <c r="Y80" s="5">
        <v>68</v>
      </c>
      <c r="Z80" s="4">
        <v>4300</v>
      </c>
      <c r="AA80" s="26"/>
      <c r="AB80" s="26"/>
      <c r="AC80" s="26"/>
      <c r="AD80" s="26"/>
      <c r="AE80" s="26"/>
      <c r="AF80" s="26"/>
    </row>
    <row r="81" spans="1:32" ht="45">
      <c r="A81" s="1"/>
      <c r="B81" s="2" t="str">
        <f>HYPERLINK("https://my.zakupki.prom.ua/remote/dispatcher/state_purchase_view/6284075","UA-2018-02-21-002157-c")</f>
        <v>UA-2018-02-21-002157-c</v>
      </c>
      <c r="C81" s="2" t="s">
        <v>234</v>
      </c>
      <c r="D81" s="2" t="s">
        <v>31</v>
      </c>
      <c r="E81" s="2" t="s">
        <v>125</v>
      </c>
      <c r="F81" s="3">
        <v>43152</v>
      </c>
      <c r="G81" s="2" t="s">
        <v>246</v>
      </c>
      <c r="H81" s="1">
        <v>1</v>
      </c>
      <c r="I81" s="4">
        <v>80000</v>
      </c>
      <c r="J81" s="2" t="s">
        <v>158</v>
      </c>
      <c r="K81" s="1">
        <v>1</v>
      </c>
      <c r="L81" s="4">
        <v>80000</v>
      </c>
      <c r="M81" s="2" t="s">
        <v>56</v>
      </c>
      <c r="N81" s="2" t="s">
        <v>161</v>
      </c>
      <c r="O81" s="2" t="s">
        <v>77</v>
      </c>
      <c r="P81" s="2" t="s">
        <v>161</v>
      </c>
      <c r="Q81" s="4">
        <v>80000</v>
      </c>
      <c r="R81" s="4">
        <v>80000</v>
      </c>
      <c r="S81" s="2"/>
      <c r="T81" s="2"/>
      <c r="U81" s="2"/>
      <c r="V81" s="2" t="s">
        <v>164</v>
      </c>
      <c r="W81" s="1">
        <v>2944912898</v>
      </c>
      <c r="X81" s="3">
        <v>43152</v>
      </c>
      <c r="Y81" s="5">
        <v>69</v>
      </c>
      <c r="Z81" s="4">
        <v>80000</v>
      </c>
      <c r="AA81" s="26"/>
      <c r="AB81" s="26"/>
      <c r="AC81" s="26"/>
      <c r="AD81" s="26"/>
      <c r="AE81" s="26"/>
      <c r="AF81" s="26"/>
    </row>
    <row r="82" spans="1:32" ht="30">
      <c r="A82" s="1"/>
      <c r="B82" s="7" t="s">
        <v>363</v>
      </c>
      <c r="C82" s="7" t="s">
        <v>364</v>
      </c>
      <c r="D82" s="7" t="s">
        <v>364</v>
      </c>
      <c r="E82" s="2"/>
      <c r="F82" s="3"/>
      <c r="G82" s="2"/>
      <c r="H82" s="1"/>
      <c r="I82" s="4"/>
      <c r="J82" s="2"/>
      <c r="K82" s="1"/>
      <c r="L82" s="4"/>
      <c r="M82" s="2"/>
      <c r="N82" s="2"/>
      <c r="O82" s="2"/>
      <c r="P82" s="2"/>
      <c r="Q82" s="4"/>
      <c r="R82" s="4"/>
      <c r="S82" s="2"/>
      <c r="T82" s="2"/>
      <c r="U82" s="2"/>
      <c r="V82" s="2" t="s">
        <v>365</v>
      </c>
      <c r="W82" s="1">
        <v>20540164</v>
      </c>
      <c r="X82" s="3">
        <v>43157</v>
      </c>
      <c r="Y82" s="5">
        <v>70</v>
      </c>
      <c r="Z82" s="4">
        <v>5700</v>
      </c>
      <c r="AA82" s="26"/>
      <c r="AB82" s="36"/>
      <c r="AC82" s="37"/>
      <c r="AD82" s="26"/>
      <c r="AE82" s="38"/>
      <c r="AF82" s="38"/>
    </row>
    <row r="83" spans="1:32" ht="75">
      <c r="A83" s="1"/>
      <c r="B83" s="2" t="str">
        <f>HYPERLINK("https://my.zakupki.prom.ua/remote/dispatcher/state_purchase_view/6357907","UA-2018-02-27-002294-c")</f>
        <v>UA-2018-02-27-002294-c</v>
      </c>
      <c r="C83" s="2" t="s">
        <v>89</v>
      </c>
      <c r="D83" s="2" t="s">
        <v>41</v>
      </c>
      <c r="E83" s="2" t="s">
        <v>125</v>
      </c>
      <c r="F83" s="3">
        <v>43158</v>
      </c>
      <c r="G83" s="2" t="s">
        <v>246</v>
      </c>
      <c r="H83" s="1">
        <v>1</v>
      </c>
      <c r="I83" s="4">
        <v>31980</v>
      </c>
      <c r="J83" s="2" t="s">
        <v>158</v>
      </c>
      <c r="K83" s="1">
        <v>1</v>
      </c>
      <c r="L83" s="4">
        <v>31980</v>
      </c>
      <c r="M83" s="2" t="s">
        <v>56</v>
      </c>
      <c r="N83" s="2" t="s">
        <v>161</v>
      </c>
      <c r="O83" s="2" t="s">
        <v>77</v>
      </c>
      <c r="P83" s="2" t="s">
        <v>161</v>
      </c>
      <c r="Q83" s="4">
        <v>31980</v>
      </c>
      <c r="R83" s="4">
        <v>31980</v>
      </c>
      <c r="S83" s="2"/>
      <c r="T83" s="2"/>
      <c r="U83" s="2"/>
      <c r="V83" s="2" t="s">
        <v>65</v>
      </c>
      <c r="W83" s="1">
        <v>2398418915</v>
      </c>
      <c r="X83" s="3">
        <v>43157</v>
      </c>
      <c r="Y83" s="5">
        <v>71</v>
      </c>
      <c r="Z83" s="4">
        <v>31980</v>
      </c>
      <c r="AA83" s="26"/>
      <c r="AB83" s="26"/>
      <c r="AC83" s="26"/>
      <c r="AD83" s="26"/>
      <c r="AE83" s="26"/>
      <c r="AF83" s="26"/>
    </row>
    <row r="84" spans="1:32" ht="75">
      <c r="A84" s="1"/>
      <c r="B84" s="2" t="str">
        <f>HYPERLINK("https://my.zakupki.prom.ua/remote/dispatcher/state_purchase_view/6357977","UA-2018-02-27-002312-c")</f>
        <v>UA-2018-02-27-002312-c</v>
      </c>
      <c r="C84" s="2" t="s">
        <v>90</v>
      </c>
      <c r="D84" s="2" t="s">
        <v>41</v>
      </c>
      <c r="E84" s="2" t="s">
        <v>125</v>
      </c>
      <c r="F84" s="3">
        <v>43158</v>
      </c>
      <c r="G84" s="2" t="s">
        <v>246</v>
      </c>
      <c r="H84" s="1">
        <v>1</v>
      </c>
      <c r="I84" s="4">
        <v>31980</v>
      </c>
      <c r="J84" s="2" t="s">
        <v>158</v>
      </c>
      <c r="K84" s="1">
        <v>1</v>
      </c>
      <c r="L84" s="4">
        <v>31980</v>
      </c>
      <c r="M84" s="2" t="s">
        <v>56</v>
      </c>
      <c r="N84" s="2" t="s">
        <v>161</v>
      </c>
      <c r="O84" s="2" t="s">
        <v>77</v>
      </c>
      <c r="P84" s="2" t="s">
        <v>161</v>
      </c>
      <c r="Q84" s="4">
        <v>31980</v>
      </c>
      <c r="R84" s="4">
        <v>31980</v>
      </c>
      <c r="S84" s="2"/>
      <c r="T84" s="2"/>
      <c r="U84" s="2"/>
      <c r="V84" s="2" t="s">
        <v>65</v>
      </c>
      <c r="W84" s="1">
        <v>2398418915</v>
      </c>
      <c r="X84" s="3">
        <v>43157</v>
      </c>
      <c r="Y84" s="5">
        <v>72</v>
      </c>
      <c r="Z84" s="4">
        <v>31980</v>
      </c>
      <c r="AA84" s="26"/>
      <c r="AB84" s="26"/>
      <c r="AC84" s="26"/>
      <c r="AD84" s="26"/>
      <c r="AE84" s="26"/>
      <c r="AF84" s="26"/>
    </row>
    <row r="85" spans="1:32" ht="75">
      <c r="A85" s="1"/>
      <c r="B85" s="2" t="str">
        <f>HYPERLINK("https://my.zakupki.prom.ua/remote/dispatcher/state_purchase_view/6357961","UA-2018-02-27-002308-c")</f>
        <v>UA-2018-02-27-002308-c</v>
      </c>
      <c r="C85" s="2" t="s">
        <v>88</v>
      </c>
      <c r="D85" s="2" t="s">
        <v>41</v>
      </c>
      <c r="E85" s="2" t="s">
        <v>125</v>
      </c>
      <c r="F85" s="3">
        <v>43158</v>
      </c>
      <c r="G85" s="2" t="s">
        <v>246</v>
      </c>
      <c r="H85" s="1">
        <v>1</v>
      </c>
      <c r="I85" s="4">
        <v>41500</v>
      </c>
      <c r="J85" s="2" t="s">
        <v>158</v>
      </c>
      <c r="K85" s="1">
        <v>1</v>
      </c>
      <c r="L85" s="4">
        <v>41500</v>
      </c>
      <c r="M85" s="2" t="s">
        <v>56</v>
      </c>
      <c r="N85" s="2" t="s">
        <v>161</v>
      </c>
      <c r="O85" s="2" t="s">
        <v>77</v>
      </c>
      <c r="P85" s="2" t="s">
        <v>161</v>
      </c>
      <c r="Q85" s="4">
        <v>41500</v>
      </c>
      <c r="R85" s="4">
        <v>41500</v>
      </c>
      <c r="S85" s="2"/>
      <c r="T85" s="2"/>
      <c r="U85" s="2"/>
      <c r="V85" s="2" t="s">
        <v>65</v>
      </c>
      <c r="W85" s="1">
        <v>2398418915</v>
      </c>
      <c r="X85" s="3">
        <v>43157</v>
      </c>
      <c r="Y85" s="5">
        <v>73</v>
      </c>
      <c r="Z85" s="4">
        <v>41500</v>
      </c>
      <c r="AA85" s="26"/>
      <c r="AB85" s="36"/>
      <c r="AC85" s="37"/>
      <c r="AD85" s="26"/>
      <c r="AE85" s="38"/>
      <c r="AF85" s="38"/>
    </row>
    <row r="86" spans="1:32" ht="75">
      <c r="A86" s="1"/>
      <c r="B86" s="2" t="str">
        <f>HYPERLINK("https://my.zakupki.prom.ua/remote/dispatcher/state_purchase_view/6357944","UA-2018-02-27-002304-c")</f>
        <v>UA-2018-02-27-002304-c</v>
      </c>
      <c r="C86" s="2" t="s">
        <v>91</v>
      </c>
      <c r="D86" s="2" t="s">
        <v>41</v>
      </c>
      <c r="E86" s="2" t="s">
        <v>125</v>
      </c>
      <c r="F86" s="3">
        <v>43158</v>
      </c>
      <c r="G86" s="2" t="s">
        <v>246</v>
      </c>
      <c r="H86" s="1">
        <v>1</v>
      </c>
      <c r="I86" s="4">
        <v>31980</v>
      </c>
      <c r="J86" s="2" t="s">
        <v>158</v>
      </c>
      <c r="K86" s="1">
        <v>1</v>
      </c>
      <c r="L86" s="4">
        <v>31980</v>
      </c>
      <c r="M86" s="2" t="s">
        <v>56</v>
      </c>
      <c r="N86" s="2" t="s">
        <v>161</v>
      </c>
      <c r="O86" s="2" t="s">
        <v>77</v>
      </c>
      <c r="P86" s="2" t="s">
        <v>161</v>
      </c>
      <c r="Q86" s="4">
        <v>31980</v>
      </c>
      <c r="R86" s="4">
        <v>31980</v>
      </c>
      <c r="S86" s="2"/>
      <c r="T86" s="2"/>
      <c r="U86" s="2"/>
      <c r="V86" s="2" t="s">
        <v>65</v>
      </c>
      <c r="W86" s="1">
        <v>2398418915</v>
      </c>
      <c r="X86" s="3">
        <v>43157</v>
      </c>
      <c r="Y86" s="5">
        <v>74</v>
      </c>
      <c r="Z86" s="4">
        <v>31980</v>
      </c>
      <c r="AA86" s="26"/>
      <c r="AB86" s="36">
        <v>43395</v>
      </c>
      <c r="AC86" s="37">
        <v>43395</v>
      </c>
      <c r="AD86" s="26" t="s">
        <v>284</v>
      </c>
      <c r="AE86" s="38"/>
      <c r="AF86" s="38"/>
    </row>
    <row r="87" spans="1:32" ht="60">
      <c r="A87" s="1"/>
      <c r="B87" s="2" t="str">
        <f>HYPERLINK("https://my.zakupki.prom.ua/remote/dispatcher/state_purchase_view/6357917","UA-2018-02-27-002297-c")</f>
        <v>UA-2018-02-27-002297-c</v>
      </c>
      <c r="C87" s="2" t="s">
        <v>92</v>
      </c>
      <c r="D87" s="2" t="s">
        <v>41</v>
      </c>
      <c r="E87" s="2" t="s">
        <v>125</v>
      </c>
      <c r="F87" s="3">
        <v>43158</v>
      </c>
      <c r="G87" s="2" t="s">
        <v>246</v>
      </c>
      <c r="H87" s="1">
        <v>1</v>
      </c>
      <c r="I87" s="4">
        <v>31980</v>
      </c>
      <c r="J87" s="2" t="s">
        <v>158</v>
      </c>
      <c r="K87" s="1">
        <v>1</v>
      </c>
      <c r="L87" s="4">
        <v>31980</v>
      </c>
      <c r="M87" s="2" t="s">
        <v>56</v>
      </c>
      <c r="N87" s="2" t="s">
        <v>161</v>
      </c>
      <c r="O87" s="2" t="s">
        <v>77</v>
      </c>
      <c r="P87" s="2" t="s">
        <v>161</v>
      </c>
      <c r="Q87" s="4">
        <v>31980</v>
      </c>
      <c r="R87" s="4">
        <v>31980</v>
      </c>
      <c r="S87" s="2"/>
      <c r="T87" s="2"/>
      <c r="U87" s="2"/>
      <c r="V87" s="2" t="s">
        <v>65</v>
      </c>
      <c r="W87" s="1">
        <v>2398418915</v>
      </c>
      <c r="X87" s="3">
        <v>43157</v>
      </c>
      <c r="Y87" s="5">
        <v>75</v>
      </c>
      <c r="Z87" s="4">
        <v>31980</v>
      </c>
      <c r="AA87" s="26"/>
      <c r="AB87" s="36"/>
      <c r="AC87" s="37"/>
      <c r="AD87" s="26"/>
      <c r="AE87" s="38"/>
      <c r="AF87" s="38"/>
    </row>
    <row r="88" spans="1:32" ht="30">
      <c r="A88" s="1"/>
      <c r="B88" s="7" t="s">
        <v>366</v>
      </c>
      <c r="C88" s="7" t="s">
        <v>367</v>
      </c>
      <c r="D88" s="7" t="s">
        <v>367</v>
      </c>
      <c r="E88" s="2"/>
      <c r="F88" s="3"/>
      <c r="G88" s="2"/>
      <c r="H88" s="1"/>
      <c r="I88" s="4"/>
      <c r="J88" s="2"/>
      <c r="K88" s="1"/>
      <c r="L88" s="4"/>
      <c r="M88" s="2"/>
      <c r="N88" s="2"/>
      <c r="O88" s="2"/>
      <c r="P88" s="2"/>
      <c r="Q88" s="4"/>
      <c r="R88" s="4"/>
      <c r="S88" s="2"/>
      <c r="T88" s="2"/>
      <c r="U88" s="2"/>
      <c r="V88" s="2" t="s">
        <v>365</v>
      </c>
      <c r="W88" s="1">
        <v>20540164</v>
      </c>
      <c r="X88" s="3">
        <v>43157</v>
      </c>
      <c r="Y88" s="5">
        <v>76</v>
      </c>
      <c r="Z88" s="4">
        <v>930</v>
      </c>
      <c r="AA88" s="26"/>
      <c r="AB88" s="36"/>
      <c r="AC88" s="37"/>
      <c r="AD88" s="26"/>
      <c r="AE88" s="38"/>
      <c r="AF88" s="38"/>
    </row>
    <row r="89" spans="1:32" ht="30">
      <c r="A89" s="1"/>
      <c r="B89" s="7" t="s">
        <v>368</v>
      </c>
      <c r="C89" s="7" t="s">
        <v>369</v>
      </c>
      <c r="D89" s="7" t="s">
        <v>369</v>
      </c>
      <c r="E89" s="2"/>
      <c r="F89" s="3"/>
      <c r="G89" s="2"/>
      <c r="H89" s="1"/>
      <c r="I89" s="4"/>
      <c r="J89" s="2"/>
      <c r="K89" s="1"/>
      <c r="L89" s="4"/>
      <c r="M89" s="2"/>
      <c r="N89" s="2"/>
      <c r="O89" s="2"/>
      <c r="P89" s="2"/>
      <c r="Q89" s="4"/>
      <c r="R89" s="4"/>
      <c r="S89" s="2"/>
      <c r="T89" s="2"/>
      <c r="U89" s="2"/>
      <c r="V89" s="2" t="s">
        <v>353</v>
      </c>
      <c r="W89" s="1">
        <v>2373411924</v>
      </c>
      <c r="X89" s="3">
        <v>43157</v>
      </c>
      <c r="Y89" s="5">
        <v>77</v>
      </c>
      <c r="Z89" s="8">
        <v>536</v>
      </c>
      <c r="AA89" s="36">
        <v>43306</v>
      </c>
      <c r="AB89" s="36">
        <v>43465</v>
      </c>
      <c r="AC89" s="37">
        <v>43465</v>
      </c>
      <c r="AD89" s="26" t="s">
        <v>284</v>
      </c>
      <c r="AE89" s="38"/>
      <c r="AF89" s="38"/>
    </row>
    <row r="90" spans="1:32" ht="90">
      <c r="A90" s="1"/>
      <c r="B90" s="2" t="str">
        <f>HYPERLINK("https://my.zakupki.prom.ua/remote/dispatcher/state_purchase_view/6357997","UA-2018-02-27-002318-c")</f>
        <v>UA-2018-02-27-002318-c</v>
      </c>
      <c r="C90" s="2" t="s">
        <v>93</v>
      </c>
      <c r="D90" s="2" t="s">
        <v>41</v>
      </c>
      <c r="E90" s="2" t="s">
        <v>125</v>
      </c>
      <c r="F90" s="3">
        <v>43158</v>
      </c>
      <c r="G90" s="2" t="s">
        <v>246</v>
      </c>
      <c r="H90" s="1">
        <v>1</v>
      </c>
      <c r="I90" s="4">
        <v>44130.56</v>
      </c>
      <c r="J90" s="2" t="s">
        <v>158</v>
      </c>
      <c r="K90" s="1">
        <v>1</v>
      </c>
      <c r="L90" s="4">
        <v>44130.56</v>
      </c>
      <c r="M90" s="2" t="s">
        <v>56</v>
      </c>
      <c r="N90" s="2" t="s">
        <v>161</v>
      </c>
      <c r="O90" s="2" t="s">
        <v>77</v>
      </c>
      <c r="P90" s="2" t="s">
        <v>161</v>
      </c>
      <c r="Q90" s="4">
        <v>44130.56</v>
      </c>
      <c r="R90" s="4">
        <v>44130.56</v>
      </c>
      <c r="S90" s="2"/>
      <c r="T90" s="2"/>
      <c r="U90" s="2"/>
      <c r="V90" s="2" t="s">
        <v>178</v>
      </c>
      <c r="W90" s="1">
        <v>32805994</v>
      </c>
      <c r="X90" s="3">
        <v>43157</v>
      </c>
      <c r="Y90" s="5">
        <v>78</v>
      </c>
      <c r="Z90" s="4">
        <v>44130.56</v>
      </c>
      <c r="AA90" s="26"/>
      <c r="AB90" s="26"/>
      <c r="AC90" s="26"/>
      <c r="AD90" s="26"/>
      <c r="AE90" s="26"/>
      <c r="AF90" s="26"/>
    </row>
    <row r="91" spans="1:32" ht="90">
      <c r="A91" s="1"/>
      <c r="B91" s="2" t="str">
        <f>HYPERLINK("https://my.zakupki.prom.ua/remote/dispatcher/state_purchase_view/6357994","UA-2018-02-27-002315-c")</f>
        <v>UA-2018-02-27-002315-c</v>
      </c>
      <c r="C91" s="2" t="s">
        <v>94</v>
      </c>
      <c r="D91" s="2" t="s">
        <v>41</v>
      </c>
      <c r="E91" s="2" t="s">
        <v>125</v>
      </c>
      <c r="F91" s="3">
        <v>43158</v>
      </c>
      <c r="G91" s="2" t="s">
        <v>246</v>
      </c>
      <c r="H91" s="1">
        <v>1</v>
      </c>
      <c r="I91" s="4">
        <v>48278.72</v>
      </c>
      <c r="J91" s="2" t="s">
        <v>158</v>
      </c>
      <c r="K91" s="1">
        <v>1</v>
      </c>
      <c r="L91" s="4">
        <v>48278.72</v>
      </c>
      <c r="M91" s="2" t="s">
        <v>56</v>
      </c>
      <c r="N91" s="2" t="s">
        <v>161</v>
      </c>
      <c r="O91" s="2" t="s">
        <v>77</v>
      </c>
      <c r="P91" s="2" t="s">
        <v>161</v>
      </c>
      <c r="Q91" s="4">
        <v>48278.72</v>
      </c>
      <c r="R91" s="4">
        <v>48278.72</v>
      </c>
      <c r="S91" s="2"/>
      <c r="T91" s="2"/>
      <c r="U91" s="2"/>
      <c r="V91" s="2" t="s">
        <v>178</v>
      </c>
      <c r="W91" s="1">
        <v>32805994</v>
      </c>
      <c r="X91" s="3">
        <v>43157</v>
      </c>
      <c r="Y91" s="5">
        <v>79</v>
      </c>
      <c r="Z91" s="4">
        <v>48278.72</v>
      </c>
      <c r="AA91" s="26"/>
      <c r="AB91" s="26"/>
      <c r="AC91" s="26"/>
      <c r="AD91" s="26"/>
      <c r="AE91" s="26"/>
      <c r="AF91" s="26"/>
    </row>
    <row r="92" spans="1:32" ht="60">
      <c r="A92" s="1"/>
      <c r="B92" s="2" t="str">
        <f>HYPERLINK("https://my.zakupki.prom.ua/remote/dispatcher/state_purchase_view/6357602","UA-2018-02-27-002236-c")</f>
        <v>UA-2018-02-27-002236-c</v>
      </c>
      <c r="C92" s="2" t="s">
        <v>269</v>
      </c>
      <c r="D92" s="2" t="s">
        <v>53</v>
      </c>
      <c r="E92" s="2" t="s">
        <v>125</v>
      </c>
      <c r="F92" s="3">
        <v>43158</v>
      </c>
      <c r="G92" s="2" t="s">
        <v>246</v>
      </c>
      <c r="H92" s="1">
        <v>1</v>
      </c>
      <c r="I92" s="4">
        <v>808</v>
      </c>
      <c r="J92" s="2" t="s">
        <v>158</v>
      </c>
      <c r="K92" s="1">
        <v>1</v>
      </c>
      <c r="L92" s="4">
        <v>808</v>
      </c>
      <c r="M92" s="2" t="s">
        <v>56</v>
      </c>
      <c r="N92" s="2" t="s">
        <v>161</v>
      </c>
      <c r="O92" s="2" t="s">
        <v>77</v>
      </c>
      <c r="P92" s="2" t="s">
        <v>161</v>
      </c>
      <c r="Q92" s="4">
        <v>808</v>
      </c>
      <c r="R92" s="4">
        <v>808</v>
      </c>
      <c r="S92" s="2"/>
      <c r="T92" s="2"/>
      <c r="U92" s="2"/>
      <c r="V92" s="2" t="s">
        <v>228</v>
      </c>
      <c r="W92" s="1">
        <v>41500231</v>
      </c>
      <c r="X92" s="3">
        <v>43158</v>
      </c>
      <c r="Y92" s="5">
        <v>80</v>
      </c>
      <c r="Z92" s="4">
        <v>808</v>
      </c>
      <c r="AA92" s="26"/>
      <c r="AB92" s="26"/>
      <c r="AC92" s="26"/>
      <c r="AD92" s="26"/>
      <c r="AE92" s="26"/>
      <c r="AF92" s="26"/>
    </row>
    <row r="93" spans="1:32" ht="45">
      <c r="A93" s="1"/>
      <c r="B93" s="2" t="str">
        <f>HYPERLINK("https://my.zakupki.prom.ua/remote/dispatcher/state_purchase_view/6357617","UA-2018-02-27-002240-c")</f>
        <v>UA-2018-02-27-002240-c</v>
      </c>
      <c r="C93" s="2" t="s">
        <v>190</v>
      </c>
      <c r="D93" s="2" t="s">
        <v>34</v>
      </c>
      <c r="E93" s="2" t="s">
        <v>125</v>
      </c>
      <c r="F93" s="3">
        <v>43158</v>
      </c>
      <c r="G93" s="2" t="s">
        <v>246</v>
      </c>
      <c r="H93" s="1">
        <v>1</v>
      </c>
      <c r="I93" s="4">
        <v>30663</v>
      </c>
      <c r="J93" s="2" t="s">
        <v>158</v>
      </c>
      <c r="K93" s="1">
        <v>1</v>
      </c>
      <c r="L93" s="4">
        <v>30663</v>
      </c>
      <c r="M93" s="2" t="s">
        <v>56</v>
      </c>
      <c r="N93" s="2" t="s">
        <v>161</v>
      </c>
      <c r="O93" s="2" t="s">
        <v>77</v>
      </c>
      <c r="P93" s="2" t="s">
        <v>161</v>
      </c>
      <c r="Q93" s="4">
        <v>30663</v>
      </c>
      <c r="R93" s="4">
        <v>30663</v>
      </c>
      <c r="S93" s="2"/>
      <c r="T93" s="2"/>
      <c r="U93" s="2"/>
      <c r="V93" s="2" t="s">
        <v>83</v>
      </c>
      <c r="W93" s="1">
        <v>2093625208</v>
      </c>
      <c r="X93" s="3">
        <v>43158</v>
      </c>
      <c r="Y93" s="5">
        <v>81</v>
      </c>
      <c r="Z93" s="4">
        <v>30663</v>
      </c>
      <c r="AA93" s="26"/>
      <c r="AB93" s="26"/>
      <c r="AC93" s="26"/>
      <c r="AD93" s="26"/>
      <c r="AE93" s="26"/>
      <c r="AF93" s="26"/>
    </row>
    <row r="94" spans="1:32" ht="60">
      <c r="A94" s="1"/>
      <c r="B94" s="2" t="str">
        <f>HYPERLINK("https://my.zakupki.prom.ua/remote/dispatcher/state_purchase_view/6357263","UA-2018-02-27-002197-c")</f>
        <v>UA-2018-02-27-002197-c</v>
      </c>
      <c r="C94" s="2" t="s">
        <v>190</v>
      </c>
      <c r="D94" s="2" t="s">
        <v>34</v>
      </c>
      <c r="E94" s="2" t="s">
        <v>125</v>
      </c>
      <c r="F94" s="3">
        <v>43158</v>
      </c>
      <c r="G94" s="2" t="s">
        <v>246</v>
      </c>
      <c r="H94" s="1">
        <v>1</v>
      </c>
      <c r="I94" s="4">
        <v>4247</v>
      </c>
      <c r="J94" s="2" t="s">
        <v>158</v>
      </c>
      <c r="K94" s="1">
        <v>1</v>
      </c>
      <c r="L94" s="4">
        <v>4247</v>
      </c>
      <c r="M94" s="2" t="s">
        <v>56</v>
      </c>
      <c r="N94" s="2" t="s">
        <v>161</v>
      </c>
      <c r="O94" s="2" t="s">
        <v>77</v>
      </c>
      <c r="P94" s="2" t="s">
        <v>161</v>
      </c>
      <c r="Q94" s="4">
        <v>4247</v>
      </c>
      <c r="R94" s="4">
        <v>4247</v>
      </c>
      <c r="S94" s="2"/>
      <c r="T94" s="2"/>
      <c r="U94" s="2"/>
      <c r="V94" s="2" t="s">
        <v>228</v>
      </c>
      <c r="W94" s="1">
        <v>41500231</v>
      </c>
      <c r="X94" s="3">
        <v>43158</v>
      </c>
      <c r="Y94" s="5">
        <v>82</v>
      </c>
      <c r="Z94" s="4">
        <v>4247</v>
      </c>
      <c r="AA94" s="26"/>
      <c r="AB94" s="36">
        <v>43465</v>
      </c>
      <c r="AC94" s="37">
        <v>43465</v>
      </c>
      <c r="AD94" s="26" t="s">
        <v>284</v>
      </c>
      <c r="AE94" s="38"/>
      <c r="AF94" s="38"/>
    </row>
    <row r="95" spans="1:32" ht="60">
      <c r="A95" s="1"/>
      <c r="B95" s="2" t="str">
        <f>HYPERLINK("https://my.zakupki.prom.ua/remote/dispatcher/state_purchase_view/6357678","UA-2018-02-27-002249-c")</f>
        <v>UA-2018-02-27-002249-c</v>
      </c>
      <c r="C95" s="2" t="s">
        <v>192</v>
      </c>
      <c r="D95" s="2" t="s">
        <v>27</v>
      </c>
      <c r="E95" s="2" t="s">
        <v>125</v>
      </c>
      <c r="F95" s="3">
        <v>43158</v>
      </c>
      <c r="G95" s="2" t="s">
        <v>246</v>
      </c>
      <c r="H95" s="1">
        <v>1</v>
      </c>
      <c r="I95" s="4">
        <v>21725</v>
      </c>
      <c r="J95" s="2" t="s">
        <v>158</v>
      </c>
      <c r="K95" s="1">
        <v>1</v>
      </c>
      <c r="L95" s="4">
        <v>21725</v>
      </c>
      <c r="M95" s="2" t="s">
        <v>56</v>
      </c>
      <c r="N95" s="2" t="s">
        <v>232</v>
      </c>
      <c r="O95" s="2" t="s">
        <v>77</v>
      </c>
      <c r="P95" s="2" t="s">
        <v>161</v>
      </c>
      <c r="Q95" s="4">
        <v>21725</v>
      </c>
      <c r="R95" s="4">
        <v>21725</v>
      </c>
      <c r="S95" s="2"/>
      <c r="T95" s="2"/>
      <c r="U95" s="2"/>
      <c r="V95" s="2" t="s">
        <v>175</v>
      </c>
      <c r="W95" s="1">
        <v>33909174</v>
      </c>
      <c r="X95" s="3">
        <v>43158</v>
      </c>
      <c r="Y95" s="5">
        <v>83</v>
      </c>
      <c r="Z95" s="4">
        <v>21725</v>
      </c>
      <c r="AA95" s="26"/>
      <c r="AB95" s="26"/>
      <c r="AC95" s="26"/>
      <c r="AD95" s="26"/>
      <c r="AE95" s="26"/>
      <c r="AF95" s="26"/>
    </row>
    <row r="96" spans="1:32" ht="45">
      <c r="A96" s="1"/>
      <c r="B96" s="2" t="str">
        <f>HYPERLINK("https://my.zakupki.prom.ua/remote/dispatcher/state_purchase_view/6357647","UA-2018-02-27-002244-c")</f>
        <v>UA-2018-02-27-002244-c</v>
      </c>
      <c r="C96" s="2" t="s">
        <v>139</v>
      </c>
      <c r="D96" s="2" t="s">
        <v>24</v>
      </c>
      <c r="E96" s="2" t="s">
        <v>125</v>
      </c>
      <c r="F96" s="3">
        <v>43158</v>
      </c>
      <c r="G96" s="2" t="s">
        <v>246</v>
      </c>
      <c r="H96" s="1">
        <v>1</v>
      </c>
      <c r="I96" s="4">
        <v>198850</v>
      </c>
      <c r="J96" s="2" t="s">
        <v>158</v>
      </c>
      <c r="K96" s="1">
        <v>85</v>
      </c>
      <c r="L96" s="4">
        <v>2339.4117647058824</v>
      </c>
      <c r="M96" s="2" t="s">
        <v>56</v>
      </c>
      <c r="N96" s="2" t="s">
        <v>161</v>
      </c>
      <c r="O96" s="2" t="s">
        <v>77</v>
      </c>
      <c r="P96" s="2" t="s">
        <v>161</v>
      </c>
      <c r="Q96" s="4">
        <v>198850</v>
      </c>
      <c r="R96" s="4">
        <v>2339.4117647058824</v>
      </c>
      <c r="S96" s="2"/>
      <c r="T96" s="2"/>
      <c r="U96" s="2"/>
      <c r="V96" s="2" t="s">
        <v>202</v>
      </c>
      <c r="W96" s="1">
        <v>2529503137</v>
      </c>
      <c r="X96" s="3">
        <v>43158</v>
      </c>
      <c r="Y96" s="5">
        <v>84</v>
      </c>
      <c r="Z96" s="4">
        <v>198850</v>
      </c>
      <c r="AA96" s="26"/>
      <c r="AB96" s="26"/>
      <c r="AC96" s="26"/>
      <c r="AD96" s="26"/>
      <c r="AE96" s="26"/>
      <c r="AF96" s="26"/>
    </row>
    <row r="97" spans="1:32" ht="30">
      <c r="A97" s="1"/>
      <c r="B97" s="28" t="s">
        <v>1234</v>
      </c>
      <c r="C97" s="2" t="s">
        <v>1232</v>
      </c>
      <c r="D97" s="2" t="s">
        <v>1233</v>
      </c>
      <c r="E97" s="2"/>
      <c r="F97" s="3"/>
      <c r="G97" s="2"/>
      <c r="H97" s="1"/>
      <c r="I97" s="4"/>
      <c r="J97" s="2"/>
      <c r="K97" s="1"/>
      <c r="L97" s="4"/>
      <c r="M97" s="2"/>
      <c r="N97" s="2"/>
      <c r="O97" s="2"/>
      <c r="P97" s="2"/>
      <c r="Q97" s="4"/>
      <c r="R97" s="4"/>
      <c r="S97" s="2"/>
      <c r="T97" s="2"/>
      <c r="U97" s="2"/>
      <c r="V97" s="2" t="s">
        <v>1235</v>
      </c>
      <c r="W97" s="1">
        <v>2884311793</v>
      </c>
      <c r="X97" s="3">
        <v>43158</v>
      </c>
      <c r="Y97" s="5">
        <v>85</v>
      </c>
      <c r="Z97" s="4">
        <v>750</v>
      </c>
      <c r="AA97" s="26"/>
      <c r="AB97" s="26"/>
      <c r="AC97" s="26"/>
      <c r="AD97" s="26"/>
      <c r="AE97" s="26"/>
      <c r="AF97" s="26"/>
    </row>
    <row r="98" spans="1:32" ht="90">
      <c r="A98" s="1"/>
      <c r="B98" s="2" t="str">
        <f>HYPERLINK("https://my.zakupki.prom.ua/remote/dispatcher/state_purchase_view/6360661","UA-2018-02-28-000320-c")</f>
        <v>UA-2018-02-28-000320-c</v>
      </c>
      <c r="C98" s="2" t="s">
        <v>71</v>
      </c>
      <c r="D98" s="2" t="s">
        <v>38</v>
      </c>
      <c r="E98" s="2" t="s">
        <v>125</v>
      </c>
      <c r="F98" s="3">
        <v>43159</v>
      </c>
      <c r="G98" s="2" t="s">
        <v>246</v>
      </c>
      <c r="H98" s="1">
        <v>1</v>
      </c>
      <c r="I98" s="4">
        <v>3500</v>
      </c>
      <c r="J98" s="2" t="s">
        <v>158</v>
      </c>
      <c r="K98" s="1">
        <v>1</v>
      </c>
      <c r="L98" s="4">
        <v>3500</v>
      </c>
      <c r="M98" s="2" t="s">
        <v>56</v>
      </c>
      <c r="N98" s="2" t="s">
        <v>161</v>
      </c>
      <c r="O98" s="2" t="s">
        <v>77</v>
      </c>
      <c r="P98" s="2" t="s">
        <v>161</v>
      </c>
      <c r="Q98" s="4">
        <v>3500</v>
      </c>
      <c r="R98" s="4">
        <v>3500</v>
      </c>
      <c r="S98" s="2"/>
      <c r="T98" s="2"/>
      <c r="U98" s="2"/>
      <c r="V98" s="2" t="s">
        <v>229</v>
      </c>
      <c r="W98" s="1">
        <v>38306334</v>
      </c>
      <c r="X98" s="3">
        <v>43158</v>
      </c>
      <c r="Y98" s="5">
        <v>86</v>
      </c>
      <c r="Z98" s="4">
        <v>3500</v>
      </c>
      <c r="AA98" s="26"/>
      <c r="AB98" s="26"/>
      <c r="AC98" s="26"/>
      <c r="AD98" s="26"/>
      <c r="AE98" s="26"/>
      <c r="AF98" s="26"/>
    </row>
    <row r="99" spans="1:32" ht="90">
      <c r="A99" s="1"/>
      <c r="B99" s="2" t="str">
        <f>HYPERLINK("https://my.zakupki.prom.ua/remote/dispatcher/state_purchase_view/6360642","UA-2018-02-28-000305-c")</f>
        <v>UA-2018-02-28-000305-c</v>
      </c>
      <c r="C99" s="2" t="s">
        <v>259</v>
      </c>
      <c r="D99" s="2" t="s">
        <v>38</v>
      </c>
      <c r="E99" s="2" t="s">
        <v>125</v>
      </c>
      <c r="F99" s="3">
        <v>43159</v>
      </c>
      <c r="G99" s="2" t="s">
        <v>246</v>
      </c>
      <c r="H99" s="1">
        <v>1</v>
      </c>
      <c r="I99" s="4">
        <v>3500</v>
      </c>
      <c r="J99" s="2" t="s">
        <v>158</v>
      </c>
      <c r="K99" s="1">
        <v>1</v>
      </c>
      <c r="L99" s="4">
        <v>3500</v>
      </c>
      <c r="M99" s="2" t="s">
        <v>56</v>
      </c>
      <c r="N99" s="2" t="s">
        <v>161</v>
      </c>
      <c r="O99" s="2" t="s">
        <v>77</v>
      </c>
      <c r="P99" s="2" t="s">
        <v>161</v>
      </c>
      <c r="Q99" s="4">
        <v>3500</v>
      </c>
      <c r="R99" s="4">
        <v>3500</v>
      </c>
      <c r="S99" s="2"/>
      <c r="T99" s="2"/>
      <c r="U99" s="2"/>
      <c r="V99" s="2" t="s">
        <v>229</v>
      </c>
      <c r="W99" s="1">
        <v>38306334</v>
      </c>
      <c r="X99" s="3">
        <v>43158</v>
      </c>
      <c r="Y99" s="5">
        <v>87</v>
      </c>
      <c r="Z99" s="4">
        <v>3500</v>
      </c>
      <c r="AA99" s="26"/>
      <c r="AB99" s="26"/>
      <c r="AC99" s="26"/>
      <c r="AD99" s="26"/>
      <c r="AE99" s="26"/>
      <c r="AF99" s="26"/>
    </row>
    <row r="100" spans="1:32" ht="90">
      <c r="A100" s="1"/>
      <c r="B100" s="2" t="str">
        <f>HYPERLINK("https://my.zakupki.prom.ua/remote/dispatcher/state_purchase_view/6360417","UA-2018-02-28-000285-c")</f>
        <v>UA-2018-02-28-000285-c</v>
      </c>
      <c r="C100" s="2" t="s">
        <v>72</v>
      </c>
      <c r="D100" s="2" t="s">
        <v>38</v>
      </c>
      <c r="E100" s="2" t="s">
        <v>125</v>
      </c>
      <c r="F100" s="3">
        <v>43159</v>
      </c>
      <c r="G100" s="2" t="s">
        <v>246</v>
      </c>
      <c r="H100" s="1">
        <v>1</v>
      </c>
      <c r="I100" s="4">
        <v>3500</v>
      </c>
      <c r="J100" s="2" t="s">
        <v>158</v>
      </c>
      <c r="K100" s="1">
        <v>1</v>
      </c>
      <c r="L100" s="4">
        <v>3500</v>
      </c>
      <c r="M100" s="2" t="s">
        <v>56</v>
      </c>
      <c r="N100" s="2" t="s">
        <v>161</v>
      </c>
      <c r="O100" s="2" t="s">
        <v>77</v>
      </c>
      <c r="P100" s="2" t="s">
        <v>161</v>
      </c>
      <c r="Q100" s="4">
        <v>3500</v>
      </c>
      <c r="R100" s="4">
        <v>3500</v>
      </c>
      <c r="S100" s="2"/>
      <c r="T100" s="2"/>
      <c r="U100" s="2"/>
      <c r="V100" s="2" t="s">
        <v>229</v>
      </c>
      <c r="W100" s="1">
        <v>38306334</v>
      </c>
      <c r="X100" s="3">
        <v>43159</v>
      </c>
      <c r="Y100" s="5">
        <v>88</v>
      </c>
      <c r="Z100" s="4">
        <v>3500</v>
      </c>
      <c r="AA100" s="36">
        <v>43179</v>
      </c>
      <c r="AB100" s="36">
        <v>43465</v>
      </c>
      <c r="AC100" s="37">
        <v>43465</v>
      </c>
      <c r="AD100" s="26" t="s">
        <v>284</v>
      </c>
      <c r="AE100" s="38"/>
      <c r="AF100" s="38"/>
    </row>
    <row r="101" spans="1:32" ht="30">
      <c r="A101" s="1"/>
      <c r="B101" s="29" t="s">
        <v>370</v>
      </c>
      <c r="C101" s="7" t="s">
        <v>371</v>
      </c>
      <c r="D101" s="7" t="s">
        <v>371</v>
      </c>
      <c r="E101" s="2"/>
      <c r="F101" s="3"/>
      <c r="G101" s="2"/>
      <c r="H101" s="1"/>
      <c r="I101" s="4"/>
      <c r="J101" s="2"/>
      <c r="K101" s="1"/>
      <c r="L101" s="4"/>
      <c r="M101" s="2"/>
      <c r="N101" s="2"/>
      <c r="O101" s="2"/>
      <c r="P101" s="2"/>
      <c r="Q101" s="4"/>
      <c r="R101" s="4"/>
      <c r="S101" s="2"/>
      <c r="T101" s="2"/>
      <c r="U101" s="2"/>
      <c r="V101" s="2" t="s">
        <v>372</v>
      </c>
      <c r="W101" s="2">
        <v>30810049</v>
      </c>
      <c r="X101" s="3">
        <v>43159</v>
      </c>
      <c r="Y101" s="5">
        <v>89</v>
      </c>
      <c r="Z101" s="4">
        <v>11800</v>
      </c>
      <c r="AA101" s="36"/>
      <c r="AB101" s="36"/>
      <c r="AC101" s="37"/>
      <c r="AD101" s="26"/>
      <c r="AE101" s="38"/>
      <c r="AF101" s="38"/>
    </row>
    <row r="102" spans="1:32" ht="135">
      <c r="A102" s="1"/>
      <c r="B102" s="2" t="str">
        <f>HYPERLINK("https://my.zakupki.prom.ua/remote/dispatcher/state_purchase_view/6441923","UA-2018-03-06-002068-c")</f>
        <v>UA-2018-03-06-002068-c</v>
      </c>
      <c r="C102" s="2" t="s">
        <v>189</v>
      </c>
      <c r="D102" s="2" t="s">
        <v>47</v>
      </c>
      <c r="E102" s="2" t="s">
        <v>125</v>
      </c>
      <c r="F102" s="3">
        <v>43165</v>
      </c>
      <c r="G102" s="2" t="s">
        <v>246</v>
      </c>
      <c r="H102" s="1">
        <v>1</v>
      </c>
      <c r="I102" s="4">
        <v>85500</v>
      </c>
      <c r="J102" s="2" t="s">
        <v>158</v>
      </c>
      <c r="K102" s="1">
        <v>1</v>
      </c>
      <c r="L102" s="4">
        <v>85500</v>
      </c>
      <c r="M102" s="2" t="s">
        <v>56</v>
      </c>
      <c r="N102" s="2" t="s">
        <v>161</v>
      </c>
      <c r="O102" s="2" t="s">
        <v>77</v>
      </c>
      <c r="P102" s="2" t="s">
        <v>161</v>
      </c>
      <c r="Q102" s="4">
        <v>85500</v>
      </c>
      <c r="R102" s="4">
        <v>85500</v>
      </c>
      <c r="S102" s="2"/>
      <c r="T102" s="2"/>
      <c r="U102" s="2"/>
      <c r="V102" s="2" t="s">
        <v>82</v>
      </c>
      <c r="W102" s="1">
        <v>2768401154</v>
      </c>
      <c r="X102" s="3">
        <v>43164</v>
      </c>
      <c r="Y102" s="5">
        <v>91</v>
      </c>
      <c r="Z102" s="4">
        <v>85500</v>
      </c>
      <c r="AA102" s="26"/>
      <c r="AB102" s="26"/>
      <c r="AC102" s="26"/>
      <c r="AD102" s="26"/>
      <c r="AE102" s="26"/>
      <c r="AF102" s="26"/>
    </row>
    <row r="103" spans="1:32" ht="90">
      <c r="A103" s="1"/>
      <c r="B103" s="2" t="str">
        <f>HYPERLINK("https://my.zakupki.prom.ua/remote/dispatcher/state_purchase_view/6464541","UA-2018-03-12-000871-c")</f>
        <v>UA-2018-03-12-000871-c</v>
      </c>
      <c r="C103" s="2" t="s">
        <v>107</v>
      </c>
      <c r="D103" s="2" t="s">
        <v>27</v>
      </c>
      <c r="E103" s="2" t="s">
        <v>125</v>
      </c>
      <c r="F103" s="3">
        <v>43171</v>
      </c>
      <c r="G103" s="2" t="s">
        <v>246</v>
      </c>
      <c r="H103" s="1">
        <v>1</v>
      </c>
      <c r="I103" s="4">
        <v>184133.27</v>
      </c>
      <c r="J103" s="2" t="s">
        <v>158</v>
      </c>
      <c r="K103" s="1">
        <v>1</v>
      </c>
      <c r="L103" s="4">
        <v>184133.27</v>
      </c>
      <c r="M103" s="2" t="s">
        <v>56</v>
      </c>
      <c r="N103" s="2" t="s">
        <v>161</v>
      </c>
      <c r="O103" s="2" t="s">
        <v>77</v>
      </c>
      <c r="P103" s="2" t="s">
        <v>161</v>
      </c>
      <c r="Q103" s="4">
        <v>184133.27</v>
      </c>
      <c r="R103" s="4">
        <v>184133.27</v>
      </c>
      <c r="S103" s="2"/>
      <c r="T103" s="2"/>
      <c r="U103" s="2"/>
      <c r="V103" s="2" t="s">
        <v>127</v>
      </c>
      <c r="W103" s="1">
        <v>2077615150</v>
      </c>
      <c r="X103" s="3">
        <v>43171</v>
      </c>
      <c r="Y103" s="5">
        <v>92</v>
      </c>
      <c r="Z103" s="4">
        <v>184133.27</v>
      </c>
      <c r="AA103" s="36">
        <v>43306</v>
      </c>
      <c r="AB103" s="36">
        <v>43465</v>
      </c>
      <c r="AC103" s="37">
        <v>43465</v>
      </c>
      <c r="AD103" s="26" t="s">
        <v>284</v>
      </c>
      <c r="AE103" s="38"/>
      <c r="AF103" s="38"/>
    </row>
    <row r="104" spans="1:32" ht="93" customHeight="1">
      <c r="A104" s="1"/>
      <c r="B104" s="2" t="str">
        <f>HYPERLINK("https://my.zakupki.prom.ua/remote/dispatcher/state_purchase_view/6464895","UA-2018-03-12-000938-c")</f>
        <v>UA-2018-03-12-000938-c</v>
      </c>
      <c r="C104" s="2" t="s">
        <v>96</v>
      </c>
      <c r="D104" s="2" t="s">
        <v>41</v>
      </c>
      <c r="E104" s="2" t="s">
        <v>125</v>
      </c>
      <c r="F104" s="3">
        <v>43171</v>
      </c>
      <c r="G104" s="2" t="s">
        <v>246</v>
      </c>
      <c r="H104" s="1">
        <v>1</v>
      </c>
      <c r="I104" s="4">
        <v>3072</v>
      </c>
      <c r="J104" s="2" t="s">
        <v>158</v>
      </c>
      <c r="K104" s="1">
        <v>1</v>
      </c>
      <c r="L104" s="4">
        <v>3072</v>
      </c>
      <c r="M104" s="2" t="s">
        <v>56</v>
      </c>
      <c r="N104" s="2" t="s">
        <v>161</v>
      </c>
      <c r="O104" s="2" t="s">
        <v>77</v>
      </c>
      <c r="P104" s="2" t="s">
        <v>161</v>
      </c>
      <c r="Q104" s="4">
        <v>3072</v>
      </c>
      <c r="R104" s="4">
        <v>3072</v>
      </c>
      <c r="S104" s="2"/>
      <c r="T104" s="2"/>
      <c r="U104" s="2"/>
      <c r="V104" s="2" t="s">
        <v>178</v>
      </c>
      <c r="W104" s="1">
        <v>32805994</v>
      </c>
      <c r="X104" s="3">
        <v>43171</v>
      </c>
      <c r="Y104" s="5">
        <v>93</v>
      </c>
      <c r="Z104" s="4">
        <v>3072</v>
      </c>
      <c r="AA104" s="26"/>
      <c r="AB104" s="36">
        <v>43465</v>
      </c>
      <c r="AC104" s="37">
        <v>43465</v>
      </c>
      <c r="AD104" s="26" t="s">
        <v>284</v>
      </c>
      <c r="AE104" s="38"/>
      <c r="AF104" s="38"/>
    </row>
    <row r="105" spans="1:32" ht="60" customHeight="1">
      <c r="A105" s="1"/>
      <c r="B105" s="2" t="str">
        <f>HYPERLINK("https://my.zakupki.prom.ua/remote/dispatcher/state_purchase_view/6464962","UA-2018-03-12-000956-c")</f>
        <v>UA-2018-03-12-000956-c</v>
      </c>
      <c r="C105" s="2" t="s">
        <v>102</v>
      </c>
      <c r="D105" s="2" t="s">
        <v>42</v>
      </c>
      <c r="E105" s="2" t="s">
        <v>125</v>
      </c>
      <c r="F105" s="3">
        <v>43171</v>
      </c>
      <c r="G105" s="2" t="s">
        <v>246</v>
      </c>
      <c r="H105" s="1">
        <v>1</v>
      </c>
      <c r="I105" s="4">
        <v>3789.83</v>
      </c>
      <c r="J105" s="2" t="s">
        <v>158</v>
      </c>
      <c r="K105" s="1">
        <v>1</v>
      </c>
      <c r="L105" s="4">
        <v>3789.83</v>
      </c>
      <c r="M105" s="2" t="s">
        <v>56</v>
      </c>
      <c r="N105" s="2" t="s">
        <v>232</v>
      </c>
      <c r="O105" s="2" t="s">
        <v>77</v>
      </c>
      <c r="P105" s="2" t="s">
        <v>161</v>
      </c>
      <c r="Q105" s="4">
        <v>3789.83</v>
      </c>
      <c r="R105" s="4">
        <v>3789.83</v>
      </c>
      <c r="S105" s="2"/>
      <c r="T105" s="2"/>
      <c r="U105" s="2"/>
      <c r="V105" s="2" t="s">
        <v>231</v>
      </c>
      <c r="W105" s="1">
        <v>32477129</v>
      </c>
      <c r="X105" s="3">
        <v>43171</v>
      </c>
      <c r="Y105" s="5">
        <v>94</v>
      </c>
      <c r="Z105" s="4">
        <v>3789.83</v>
      </c>
      <c r="AA105" s="26"/>
      <c r="AB105" s="36"/>
      <c r="AC105" s="37"/>
      <c r="AD105" s="26"/>
      <c r="AE105" s="38"/>
      <c r="AF105" s="38"/>
    </row>
    <row r="106" spans="1:32" ht="60" customHeight="1">
      <c r="A106" s="1"/>
      <c r="B106" s="2" t="s">
        <v>373</v>
      </c>
      <c r="C106" s="29" t="s">
        <v>374</v>
      </c>
      <c r="D106" s="7" t="s">
        <v>374</v>
      </c>
      <c r="E106" s="2"/>
      <c r="F106" s="3"/>
      <c r="G106" s="2"/>
      <c r="H106" s="1"/>
      <c r="I106" s="4"/>
      <c r="J106" s="2"/>
      <c r="K106" s="1"/>
      <c r="L106" s="4"/>
      <c r="M106" s="2"/>
      <c r="N106" s="2"/>
      <c r="O106" s="2"/>
      <c r="P106" s="2"/>
      <c r="Q106" s="4"/>
      <c r="R106" s="4"/>
      <c r="S106" s="2"/>
      <c r="T106" s="2"/>
      <c r="U106" s="2"/>
      <c r="V106" s="2" t="s">
        <v>375</v>
      </c>
      <c r="W106" s="2">
        <v>3025406200</v>
      </c>
      <c r="X106" s="3">
        <v>43171</v>
      </c>
      <c r="Y106" s="5">
        <v>95</v>
      </c>
      <c r="Z106" s="4">
        <v>31400</v>
      </c>
      <c r="AA106" s="26"/>
      <c r="AB106" s="36"/>
      <c r="AC106" s="37"/>
      <c r="AD106" s="26"/>
      <c r="AE106" s="38"/>
      <c r="AF106" s="38"/>
    </row>
    <row r="107" spans="1:32" ht="138.75" customHeight="1">
      <c r="A107" s="1"/>
      <c r="B107" s="2" t="str">
        <f>HYPERLINK("https://my.zakupki.prom.ua/remote/dispatcher/state_purchase_view/6475697","UA-2018-03-13-000168-c")</f>
        <v>UA-2018-03-13-000168-c</v>
      </c>
      <c r="C107" s="2" t="s">
        <v>86</v>
      </c>
      <c r="D107" s="2" t="s">
        <v>40</v>
      </c>
      <c r="E107" s="2" t="s">
        <v>125</v>
      </c>
      <c r="F107" s="3">
        <v>43172</v>
      </c>
      <c r="G107" s="2" t="s">
        <v>246</v>
      </c>
      <c r="H107" s="1">
        <v>1</v>
      </c>
      <c r="I107" s="4">
        <v>8816.33</v>
      </c>
      <c r="J107" s="2" t="s">
        <v>158</v>
      </c>
      <c r="K107" s="1">
        <v>1</v>
      </c>
      <c r="L107" s="4">
        <v>8816.33</v>
      </c>
      <c r="M107" s="2" t="s">
        <v>56</v>
      </c>
      <c r="N107" s="2" t="s">
        <v>232</v>
      </c>
      <c r="O107" s="2" t="s">
        <v>77</v>
      </c>
      <c r="P107" s="2" t="s">
        <v>161</v>
      </c>
      <c r="Q107" s="4">
        <v>8816.33</v>
      </c>
      <c r="R107" s="4">
        <v>8816.33</v>
      </c>
      <c r="S107" s="2"/>
      <c r="T107" s="2"/>
      <c r="U107" s="2"/>
      <c r="V107" s="2" t="s">
        <v>84</v>
      </c>
      <c r="W107" s="1">
        <v>23802133</v>
      </c>
      <c r="X107" s="3">
        <v>43171</v>
      </c>
      <c r="Y107" s="5">
        <v>96</v>
      </c>
      <c r="Z107" s="4">
        <v>8816.33</v>
      </c>
      <c r="AA107" s="26"/>
      <c r="AB107" s="36"/>
      <c r="AC107" s="37"/>
      <c r="AD107" s="26"/>
      <c r="AE107" s="38"/>
      <c r="AF107" s="38"/>
    </row>
    <row r="108" spans="1:32" ht="75">
      <c r="A108" s="1"/>
      <c r="B108" s="2" t="s">
        <v>376</v>
      </c>
      <c r="C108" s="2" t="s">
        <v>377</v>
      </c>
      <c r="D108" s="2" t="s">
        <v>41</v>
      </c>
      <c r="E108" s="2"/>
      <c r="F108" s="3"/>
      <c r="G108" s="2"/>
      <c r="H108" s="1"/>
      <c r="I108" s="4"/>
      <c r="J108" s="2"/>
      <c r="K108" s="1"/>
      <c r="L108" s="4"/>
      <c r="M108" s="2"/>
      <c r="N108" s="2"/>
      <c r="O108" s="2"/>
      <c r="P108" s="2"/>
      <c r="Q108" s="4"/>
      <c r="R108" s="4"/>
      <c r="S108" s="2"/>
      <c r="T108" s="2"/>
      <c r="U108" s="2"/>
      <c r="V108" s="2" t="s">
        <v>178</v>
      </c>
      <c r="W108" s="1">
        <v>32805994</v>
      </c>
      <c r="X108" s="3">
        <v>43172</v>
      </c>
      <c r="Y108" s="5">
        <v>97</v>
      </c>
      <c r="Z108" s="4">
        <v>47952.87</v>
      </c>
      <c r="AA108" s="26"/>
      <c r="AB108" s="26"/>
      <c r="AC108" s="26"/>
      <c r="AD108" s="26"/>
      <c r="AE108" s="26"/>
      <c r="AF108" s="26"/>
    </row>
    <row r="109" spans="1:32" ht="75">
      <c r="A109" s="1"/>
      <c r="B109" s="7" t="s">
        <v>378</v>
      </c>
      <c r="C109" s="7" t="s">
        <v>379</v>
      </c>
      <c r="D109" s="7" t="s">
        <v>379</v>
      </c>
      <c r="E109" s="2"/>
      <c r="F109" s="3"/>
      <c r="G109" s="2"/>
      <c r="H109" s="1"/>
      <c r="I109" s="4"/>
      <c r="J109" s="2"/>
      <c r="K109" s="1"/>
      <c r="L109" s="4"/>
      <c r="M109" s="2"/>
      <c r="N109" s="2"/>
      <c r="O109" s="2"/>
      <c r="P109" s="2"/>
      <c r="Q109" s="4"/>
      <c r="R109" s="4"/>
      <c r="S109" s="2"/>
      <c r="T109" s="2"/>
      <c r="U109" s="2"/>
      <c r="V109" s="2" t="s">
        <v>59</v>
      </c>
      <c r="W109" s="2">
        <v>2945518312</v>
      </c>
      <c r="X109" s="3">
        <v>43172</v>
      </c>
      <c r="Y109" s="5">
        <v>98</v>
      </c>
      <c r="Z109" s="8">
        <v>12000</v>
      </c>
      <c r="AA109" s="26"/>
      <c r="AB109" s="26"/>
      <c r="AC109" s="26"/>
      <c r="AD109" s="26"/>
      <c r="AE109" s="26"/>
      <c r="AF109" s="26"/>
    </row>
    <row r="110" spans="1:32" ht="75">
      <c r="A110" s="1"/>
      <c r="B110" s="2" t="s">
        <v>376</v>
      </c>
      <c r="C110" s="2" t="s">
        <v>381</v>
      </c>
      <c r="D110" s="2" t="s">
        <v>380</v>
      </c>
      <c r="E110" s="2"/>
      <c r="F110" s="3"/>
      <c r="G110" s="2"/>
      <c r="H110" s="1"/>
      <c r="I110" s="4"/>
      <c r="J110" s="2"/>
      <c r="K110" s="1"/>
      <c r="L110" s="4"/>
      <c r="M110" s="2"/>
      <c r="N110" s="2"/>
      <c r="O110" s="2"/>
      <c r="P110" s="2"/>
      <c r="Q110" s="4"/>
      <c r="R110" s="4"/>
      <c r="S110" s="2"/>
      <c r="T110" s="2"/>
      <c r="U110" s="2"/>
      <c r="V110" s="2" t="s">
        <v>59</v>
      </c>
      <c r="W110" s="2">
        <v>2945518312</v>
      </c>
      <c r="X110" s="3">
        <v>43172</v>
      </c>
      <c r="Y110" s="5">
        <v>99</v>
      </c>
      <c r="Z110" s="8">
        <v>12000</v>
      </c>
      <c r="AA110" s="26"/>
      <c r="AB110" s="26"/>
      <c r="AC110" s="26"/>
      <c r="AD110" s="26"/>
      <c r="AE110" s="26"/>
      <c r="AF110" s="26"/>
    </row>
    <row r="111" spans="1:32" ht="60">
      <c r="A111" s="1"/>
      <c r="B111" s="2" t="str">
        <f>HYPERLINK("https://my.zakupki.prom.ua/remote/dispatcher/state_purchase_view/6494825","UA-2018-03-14-000462-c")</f>
        <v>UA-2018-03-14-000462-c</v>
      </c>
      <c r="C111" s="2" t="s">
        <v>241</v>
      </c>
      <c r="D111" s="2" t="s">
        <v>18</v>
      </c>
      <c r="E111" s="2" t="s">
        <v>125</v>
      </c>
      <c r="F111" s="3">
        <v>43173</v>
      </c>
      <c r="G111" s="2" t="s">
        <v>246</v>
      </c>
      <c r="H111" s="1">
        <v>1</v>
      </c>
      <c r="I111" s="4">
        <v>119909.22</v>
      </c>
      <c r="J111" s="2" t="s">
        <v>158</v>
      </c>
      <c r="K111" s="1">
        <v>842</v>
      </c>
      <c r="L111" s="4">
        <v>142.41</v>
      </c>
      <c r="M111" s="2" t="s">
        <v>56</v>
      </c>
      <c r="N111" s="2" t="s">
        <v>232</v>
      </c>
      <c r="O111" s="2" t="s">
        <v>77</v>
      </c>
      <c r="P111" s="2" t="s">
        <v>161</v>
      </c>
      <c r="Q111" s="4">
        <v>119909.22</v>
      </c>
      <c r="R111" s="4">
        <v>142.41</v>
      </c>
      <c r="S111" s="2"/>
      <c r="T111" s="2"/>
      <c r="U111" s="2"/>
      <c r="V111" s="2" t="s">
        <v>222</v>
      </c>
      <c r="W111" s="1">
        <v>41149416</v>
      </c>
      <c r="X111" s="3">
        <v>43172</v>
      </c>
      <c r="Y111" s="5">
        <v>100</v>
      </c>
      <c r="Z111" s="4">
        <v>119909.22</v>
      </c>
      <c r="AA111" s="26"/>
      <c r="AB111" s="26"/>
      <c r="AC111" s="26"/>
      <c r="AD111" s="26"/>
      <c r="AE111" s="26"/>
      <c r="AF111" s="26"/>
    </row>
    <row r="112" spans="1:32" ht="75">
      <c r="A112" s="1"/>
      <c r="B112" s="7" t="s">
        <v>382</v>
      </c>
      <c r="C112" s="7" t="s">
        <v>383</v>
      </c>
      <c r="D112" s="7" t="s">
        <v>383</v>
      </c>
      <c r="E112" s="2"/>
      <c r="F112" s="3"/>
      <c r="G112" s="2"/>
      <c r="H112" s="1"/>
      <c r="I112" s="4"/>
      <c r="J112" s="2"/>
      <c r="K112" s="1"/>
      <c r="L112" s="4"/>
      <c r="M112" s="2"/>
      <c r="N112" s="2"/>
      <c r="O112" s="2"/>
      <c r="P112" s="2"/>
      <c r="Q112" s="4"/>
      <c r="R112" s="4"/>
      <c r="S112" s="2"/>
      <c r="T112" s="2"/>
      <c r="U112" s="2"/>
      <c r="V112" s="2" t="s">
        <v>237</v>
      </c>
      <c r="W112" s="2">
        <v>3288014291</v>
      </c>
      <c r="X112" s="3">
        <v>43172</v>
      </c>
      <c r="Y112" s="5">
        <v>101</v>
      </c>
      <c r="Z112" s="4">
        <v>1575</v>
      </c>
      <c r="AA112" s="36">
        <v>43152</v>
      </c>
      <c r="AB112" s="36">
        <v>43465</v>
      </c>
      <c r="AC112" s="37">
        <v>43465</v>
      </c>
      <c r="AD112" s="26" t="s">
        <v>284</v>
      </c>
      <c r="AE112" s="38"/>
      <c r="AF112" s="38"/>
    </row>
    <row r="113" spans="1:32" ht="28.5" customHeight="1">
      <c r="A113" s="1"/>
      <c r="B113" s="2" t="str">
        <f>HYPERLINK("https://my.zakupki.prom.ua/remote/dispatcher/state_purchase_view/6502017","UA-2018-03-14-000930-c")</f>
        <v>UA-2018-03-14-000930-c</v>
      </c>
      <c r="C113" s="2" t="s">
        <v>97</v>
      </c>
      <c r="D113" s="2" t="s">
        <v>41</v>
      </c>
      <c r="E113" s="2" t="s">
        <v>125</v>
      </c>
      <c r="F113" s="3">
        <v>43173</v>
      </c>
      <c r="G113" s="2" t="s">
        <v>246</v>
      </c>
      <c r="H113" s="1">
        <v>1</v>
      </c>
      <c r="I113" s="4">
        <v>44019.36</v>
      </c>
      <c r="J113" s="2" t="s">
        <v>158</v>
      </c>
      <c r="K113" s="1">
        <v>1</v>
      </c>
      <c r="L113" s="4">
        <v>44019.36</v>
      </c>
      <c r="M113" s="2" t="s">
        <v>56</v>
      </c>
      <c r="N113" s="2" t="s">
        <v>161</v>
      </c>
      <c r="O113" s="2" t="s">
        <v>77</v>
      </c>
      <c r="P113" s="2" t="s">
        <v>161</v>
      </c>
      <c r="Q113" s="4">
        <v>44019.36</v>
      </c>
      <c r="R113" s="4">
        <v>44019.36</v>
      </c>
      <c r="S113" s="2"/>
      <c r="T113" s="2"/>
      <c r="U113" s="2"/>
      <c r="V113" s="2" t="s">
        <v>178</v>
      </c>
      <c r="W113" s="1">
        <v>32805994</v>
      </c>
      <c r="X113" s="3">
        <v>43172</v>
      </c>
      <c r="Y113" s="5">
        <v>102</v>
      </c>
      <c r="Z113" s="4">
        <v>44019.36</v>
      </c>
      <c r="AA113" s="26"/>
      <c r="AB113" s="36">
        <v>43465</v>
      </c>
      <c r="AC113" s="37">
        <v>43465</v>
      </c>
      <c r="AD113" s="26" t="s">
        <v>284</v>
      </c>
      <c r="AE113" s="38"/>
      <c r="AF113" s="38"/>
    </row>
    <row r="114" spans="1:32" ht="30">
      <c r="A114" s="1"/>
      <c r="B114" s="13" t="s">
        <v>386</v>
      </c>
      <c r="C114" s="2" t="s">
        <v>384</v>
      </c>
      <c r="D114" s="2" t="s">
        <v>385</v>
      </c>
      <c r="E114" s="2"/>
      <c r="F114" s="3"/>
      <c r="G114" s="2"/>
      <c r="H114" s="1"/>
      <c r="I114" s="4"/>
      <c r="J114" s="2"/>
      <c r="K114" s="1"/>
      <c r="L114" s="4"/>
      <c r="M114" s="2"/>
      <c r="N114" s="2"/>
      <c r="O114" s="2"/>
      <c r="P114" s="2"/>
      <c r="Q114" s="4"/>
      <c r="R114" s="4"/>
      <c r="S114" s="2"/>
      <c r="T114" s="2"/>
      <c r="U114" s="2"/>
      <c r="V114" s="2" t="s">
        <v>387</v>
      </c>
      <c r="W114" s="1">
        <v>2533402973</v>
      </c>
      <c r="X114" s="3">
        <v>43174</v>
      </c>
      <c r="Y114" s="5">
        <v>103</v>
      </c>
      <c r="Z114" s="4">
        <v>5000</v>
      </c>
      <c r="AA114" s="26"/>
      <c r="AB114" s="36"/>
      <c r="AC114" s="37"/>
      <c r="AD114" s="26"/>
      <c r="AE114" s="38"/>
      <c r="AF114" s="38"/>
    </row>
    <row r="115" spans="1:32" ht="45">
      <c r="A115" s="1"/>
      <c r="B115" s="2" t="str">
        <f>HYPERLINK("https://my.zakupki.prom.ua/remote/dispatcher/state_purchase_view/6541732","UA-2018-03-16-002039-c")</f>
        <v>UA-2018-03-16-002039-c</v>
      </c>
      <c r="C115" s="2" t="s">
        <v>120</v>
      </c>
      <c r="D115" s="2" t="s">
        <v>28</v>
      </c>
      <c r="E115" s="2" t="s">
        <v>125</v>
      </c>
      <c r="F115" s="3">
        <v>43175</v>
      </c>
      <c r="G115" s="2" t="s">
        <v>246</v>
      </c>
      <c r="H115" s="1">
        <v>1</v>
      </c>
      <c r="I115" s="4">
        <v>8854</v>
      </c>
      <c r="J115" s="2" t="s">
        <v>158</v>
      </c>
      <c r="K115" s="1">
        <v>1</v>
      </c>
      <c r="L115" s="4">
        <v>8854</v>
      </c>
      <c r="M115" s="2" t="s">
        <v>56</v>
      </c>
      <c r="N115" s="2" t="s">
        <v>161</v>
      </c>
      <c r="O115" s="2" t="s">
        <v>77</v>
      </c>
      <c r="P115" s="2" t="s">
        <v>161</v>
      </c>
      <c r="Q115" s="4">
        <v>8854</v>
      </c>
      <c r="R115" s="4">
        <v>8854</v>
      </c>
      <c r="S115" s="2"/>
      <c r="T115" s="2"/>
      <c r="U115" s="2"/>
      <c r="V115" s="2" t="s">
        <v>236</v>
      </c>
      <c r="W115" s="1">
        <v>3193923935</v>
      </c>
      <c r="X115" s="3">
        <v>43174</v>
      </c>
      <c r="Y115" s="5">
        <v>104</v>
      </c>
      <c r="Z115" s="4">
        <v>8854</v>
      </c>
      <c r="AA115" s="26"/>
      <c r="AB115" s="36">
        <v>43465</v>
      </c>
      <c r="AC115" s="37">
        <v>43465</v>
      </c>
      <c r="AD115" s="26" t="s">
        <v>284</v>
      </c>
      <c r="AE115" s="38"/>
      <c r="AF115" s="38"/>
    </row>
    <row r="116" spans="1:32" ht="45">
      <c r="A116" s="1"/>
      <c r="B116" s="2" t="str">
        <f>HYPERLINK("https://my.zakupki.prom.ua/remote/dispatcher/state_purchase_view/6542296","UA-2018-03-16-002117-c")</f>
        <v>UA-2018-03-16-002117-c</v>
      </c>
      <c r="C116" s="2" t="s">
        <v>66</v>
      </c>
      <c r="D116" s="2" t="s">
        <v>17</v>
      </c>
      <c r="E116" s="2" t="s">
        <v>125</v>
      </c>
      <c r="F116" s="3">
        <v>43175</v>
      </c>
      <c r="G116" s="2" t="s">
        <v>246</v>
      </c>
      <c r="H116" s="1">
        <v>1</v>
      </c>
      <c r="I116" s="4">
        <v>67500</v>
      </c>
      <c r="J116" s="2" t="s">
        <v>158</v>
      </c>
      <c r="K116" s="1">
        <v>36</v>
      </c>
      <c r="L116" s="4">
        <v>1875</v>
      </c>
      <c r="M116" s="2" t="s">
        <v>56</v>
      </c>
      <c r="N116" s="2" t="s">
        <v>161</v>
      </c>
      <c r="O116" s="2" t="s">
        <v>77</v>
      </c>
      <c r="P116" s="2" t="s">
        <v>161</v>
      </c>
      <c r="Q116" s="4">
        <v>67500</v>
      </c>
      <c r="R116" s="4">
        <v>1875</v>
      </c>
      <c r="S116" s="2"/>
      <c r="T116" s="2"/>
      <c r="U116" s="2"/>
      <c r="V116" s="2" t="s">
        <v>199</v>
      </c>
      <c r="W116" s="1">
        <v>3364513763</v>
      </c>
      <c r="X116" s="3">
        <v>43174</v>
      </c>
      <c r="Y116" s="5">
        <v>105</v>
      </c>
      <c r="Z116" s="4">
        <v>67500</v>
      </c>
      <c r="AA116" s="26"/>
      <c r="AB116" s="26"/>
      <c r="AC116" s="26"/>
      <c r="AD116" s="26"/>
      <c r="AE116" s="26"/>
      <c r="AF116" s="26"/>
    </row>
    <row r="117" spans="1:32" ht="30">
      <c r="A117" s="1"/>
      <c r="B117" s="2" t="s">
        <v>388</v>
      </c>
      <c r="C117" s="7" t="s">
        <v>389</v>
      </c>
      <c r="D117" s="7" t="s">
        <v>389</v>
      </c>
      <c r="E117" s="2"/>
      <c r="F117" s="3"/>
      <c r="G117" s="2"/>
      <c r="H117" s="1"/>
      <c r="I117" s="4"/>
      <c r="J117" s="2"/>
      <c r="K117" s="1"/>
      <c r="L117" s="4"/>
      <c r="M117" s="2"/>
      <c r="N117" s="2"/>
      <c r="O117" s="2"/>
      <c r="P117" s="2"/>
      <c r="Q117" s="4"/>
      <c r="R117" s="4"/>
      <c r="S117" s="2"/>
      <c r="T117" s="2"/>
      <c r="U117" s="2"/>
      <c r="V117" s="2" t="s">
        <v>390</v>
      </c>
      <c r="W117" s="1">
        <v>31381787</v>
      </c>
      <c r="X117" s="3">
        <v>43174</v>
      </c>
      <c r="Y117" s="5">
        <v>106</v>
      </c>
      <c r="Z117" s="4">
        <v>1554</v>
      </c>
      <c r="AA117" s="26"/>
      <c r="AB117" s="26"/>
      <c r="AC117" s="26"/>
      <c r="AD117" s="26"/>
      <c r="AE117" s="26"/>
      <c r="AF117" s="26"/>
    </row>
    <row r="118" spans="1:32" ht="45">
      <c r="A118" s="1"/>
      <c r="B118" s="2" t="s">
        <v>391</v>
      </c>
      <c r="C118" s="2" t="s">
        <v>392</v>
      </c>
      <c r="D118" s="2" t="s">
        <v>392</v>
      </c>
      <c r="E118" s="2"/>
      <c r="F118" s="3"/>
      <c r="G118" s="2"/>
      <c r="H118" s="1"/>
      <c r="I118" s="4"/>
      <c r="J118" s="2"/>
      <c r="K118" s="1"/>
      <c r="L118" s="4"/>
      <c r="M118" s="2"/>
      <c r="N118" s="2"/>
      <c r="O118" s="2"/>
      <c r="P118" s="2"/>
      <c r="Q118" s="4"/>
      <c r="R118" s="4"/>
      <c r="S118" s="2"/>
      <c r="T118" s="2"/>
      <c r="U118" s="2"/>
      <c r="V118" s="2" t="s">
        <v>393</v>
      </c>
      <c r="W118" s="2">
        <v>37581917</v>
      </c>
      <c r="X118" s="3">
        <v>43174</v>
      </c>
      <c r="Y118" s="5">
        <v>107</v>
      </c>
      <c r="Z118" s="4">
        <v>6800</v>
      </c>
      <c r="AA118" s="36">
        <v>43179</v>
      </c>
      <c r="AB118" s="36">
        <v>43465</v>
      </c>
      <c r="AC118" s="37">
        <v>43465</v>
      </c>
      <c r="AD118" s="26" t="s">
        <v>284</v>
      </c>
      <c r="AE118" s="38"/>
      <c r="AF118" s="38"/>
    </row>
    <row r="119" spans="1:32" ht="30">
      <c r="A119" s="1"/>
      <c r="B119" s="2" t="s">
        <v>394</v>
      </c>
      <c r="C119" s="7" t="s">
        <v>395</v>
      </c>
      <c r="D119" s="7" t="s">
        <v>395</v>
      </c>
      <c r="E119" s="2"/>
      <c r="F119" s="3"/>
      <c r="G119" s="2"/>
      <c r="H119" s="1"/>
      <c r="I119" s="4"/>
      <c r="J119" s="2"/>
      <c r="K119" s="1"/>
      <c r="L119" s="4"/>
      <c r="M119" s="2"/>
      <c r="N119" s="2"/>
      <c r="O119" s="2"/>
      <c r="P119" s="2"/>
      <c r="Q119" s="4"/>
      <c r="R119" s="4"/>
      <c r="S119" s="2"/>
      <c r="T119" s="2"/>
      <c r="U119" s="2"/>
      <c r="V119" s="2" t="s">
        <v>365</v>
      </c>
      <c r="W119" s="1">
        <v>20540164</v>
      </c>
      <c r="X119" s="3">
        <v>43175</v>
      </c>
      <c r="Y119" s="5">
        <v>108</v>
      </c>
      <c r="Z119" s="4">
        <v>1350</v>
      </c>
      <c r="AA119" s="26"/>
      <c r="AB119" s="26"/>
      <c r="AC119" s="26"/>
      <c r="AD119" s="26"/>
      <c r="AE119" s="26"/>
      <c r="AF119" s="26"/>
    </row>
    <row r="120" spans="1:32" ht="75">
      <c r="A120" s="1"/>
      <c r="B120" s="2" t="str">
        <f>HYPERLINK("https://my.zakupki.prom.ua/remote/dispatcher/state_purchase_view/6528223","UA-2018-03-16-000145-c")</f>
        <v>UA-2018-03-16-000145-c</v>
      </c>
      <c r="C120" s="2" t="s">
        <v>167</v>
      </c>
      <c r="D120" s="2" t="s">
        <v>44</v>
      </c>
      <c r="E120" s="2" t="s">
        <v>125</v>
      </c>
      <c r="F120" s="3">
        <v>43175</v>
      </c>
      <c r="G120" s="2" t="s">
        <v>246</v>
      </c>
      <c r="H120" s="1">
        <v>1</v>
      </c>
      <c r="I120" s="4">
        <v>60000</v>
      </c>
      <c r="J120" s="2" t="s">
        <v>158</v>
      </c>
      <c r="K120" s="1">
        <v>24</v>
      </c>
      <c r="L120" s="4">
        <v>2500</v>
      </c>
      <c r="M120" s="2" t="s">
        <v>56</v>
      </c>
      <c r="N120" s="2" t="s">
        <v>161</v>
      </c>
      <c r="O120" s="2" t="s">
        <v>77</v>
      </c>
      <c r="P120" s="2" t="s">
        <v>161</v>
      </c>
      <c r="Q120" s="4">
        <v>60000</v>
      </c>
      <c r="R120" s="4">
        <v>2500</v>
      </c>
      <c r="S120" s="2"/>
      <c r="T120" s="2"/>
      <c r="U120" s="2"/>
      <c r="V120" s="2" t="s">
        <v>224</v>
      </c>
      <c r="W120" s="1">
        <v>39728136</v>
      </c>
      <c r="X120" s="3">
        <v>43175</v>
      </c>
      <c r="Y120" s="5">
        <v>109</v>
      </c>
      <c r="Z120" s="4">
        <v>60000</v>
      </c>
      <c r="AA120" s="26"/>
      <c r="AB120" s="26"/>
      <c r="AC120" s="26"/>
      <c r="AD120" s="26"/>
      <c r="AE120" s="26"/>
      <c r="AF120" s="26"/>
    </row>
    <row r="121" spans="1:32" ht="90">
      <c r="A121" s="1"/>
      <c r="B121" s="2" t="str">
        <f>HYPERLINK("https://my.zakupki.prom.ua/remote/dispatcher/state_purchase_view/6581084","UA-2018-03-20-003396-c")</f>
        <v>UA-2018-03-20-003396-c</v>
      </c>
      <c r="C121" s="2" t="s">
        <v>105</v>
      </c>
      <c r="D121" s="2" t="s">
        <v>42</v>
      </c>
      <c r="E121" s="2" t="s">
        <v>125</v>
      </c>
      <c r="F121" s="3">
        <v>43179</v>
      </c>
      <c r="G121" s="2" t="s">
        <v>246</v>
      </c>
      <c r="H121" s="1">
        <v>1</v>
      </c>
      <c r="I121" s="4">
        <v>83534.74</v>
      </c>
      <c r="J121" s="2" t="s">
        <v>158</v>
      </c>
      <c r="K121" s="1">
        <v>1</v>
      </c>
      <c r="L121" s="4">
        <v>83534.74</v>
      </c>
      <c r="M121" s="2" t="s">
        <v>56</v>
      </c>
      <c r="N121" s="2" t="s">
        <v>161</v>
      </c>
      <c r="O121" s="2" t="s">
        <v>77</v>
      </c>
      <c r="P121" s="2" t="s">
        <v>161</v>
      </c>
      <c r="Q121" s="4">
        <v>83534.74</v>
      </c>
      <c r="R121" s="4">
        <v>83534.74</v>
      </c>
      <c r="S121" s="2"/>
      <c r="T121" s="2"/>
      <c r="U121" s="2"/>
      <c r="V121" s="2" t="s">
        <v>174</v>
      </c>
      <c r="W121" s="1">
        <v>40329476</v>
      </c>
      <c r="X121" s="3">
        <v>43178</v>
      </c>
      <c r="Y121" s="5">
        <v>110</v>
      </c>
      <c r="Z121" s="4">
        <v>83534.74</v>
      </c>
      <c r="AA121" s="26"/>
      <c r="AB121" s="26"/>
      <c r="AC121" s="26"/>
      <c r="AD121" s="26"/>
      <c r="AE121" s="26"/>
      <c r="AF121" s="26"/>
    </row>
    <row r="122" spans="1:32" ht="30">
      <c r="A122" s="1"/>
      <c r="B122" s="7" t="s">
        <v>396</v>
      </c>
      <c r="C122" s="7" t="s">
        <v>397</v>
      </c>
      <c r="D122" s="7" t="s">
        <v>397</v>
      </c>
      <c r="E122" s="2"/>
      <c r="F122" s="3"/>
      <c r="G122" s="2"/>
      <c r="H122" s="1"/>
      <c r="I122" s="4"/>
      <c r="J122" s="2"/>
      <c r="K122" s="1"/>
      <c r="L122" s="4"/>
      <c r="M122" s="2"/>
      <c r="N122" s="2"/>
      <c r="O122" s="2"/>
      <c r="P122" s="2"/>
      <c r="Q122" s="4"/>
      <c r="R122" s="4"/>
      <c r="S122" s="2"/>
      <c r="T122" s="2"/>
      <c r="U122" s="2"/>
      <c r="V122" s="2" t="s">
        <v>398</v>
      </c>
      <c r="W122" s="1">
        <v>2731901776</v>
      </c>
      <c r="X122" s="3">
        <v>43178</v>
      </c>
      <c r="Y122" s="5">
        <v>111</v>
      </c>
      <c r="Z122" s="4">
        <v>700</v>
      </c>
      <c r="AA122" s="26"/>
      <c r="AB122" s="36">
        <v>43465</v>
      </c>
      <c r="AC122" s="37">
        <v>43465</v>
      </c>
      <c r="AD122" s="26" t="s">
        <v>284</v>
      </c>
      <c r="AE122" s="38"/>
      <c r="AF122" s="38"/>
    </row>
    <row r="123" spans="1:32" ht="30">
      <c r="A123" s="1"/>
      <c r="B123" s="7" t="s">
        <v>399</v>
      </c>
      <c r="C123" s="7" t="s">
        <v>400</v>
      </c>
      <c r="D123" s="7" t="s">
        <v>400</v>
      </c>
      <c r="E123" s="8">
        <v>9760</v>
      </c>
      <c r="F123" s="3"/>
      <c r="G123" s="2"/>
      <c r="H123" s="1"/>
      <c r="I123" s="4"/>
      <c r="J123" s="2"/>
      <c r="K123" s="1"/>
      <c r="L123" s="4"/>
      <c r="M123" s="2"/>
      <c r="N123" s="2"/>
      <c r="O123" s="2"/>
      <c r="P123" s="2"/>
      <c r="Q123" s="4"/>
      <c r="R123" s="4"/>
      <c r="S123" s="2"/>
      <c r="T123" s="2"/>
      <c r="U123" s="2"/>
      <c r="V123" s="2" t="s">
        <v>398</v>
      </c>
      <c r="W123" s="1">
        <v>2731901776</v>
      </c>
      <c r="X123" s="3">
        <v>43178</v>
      </c>
      <c r="Y123" s="5">
        <v>112</v>
      </c>
      <c r="Z123" s="4">
        <v>9760</v>
      </c>
      <c r="AA123" s="26"/>
      <c r="AB123" s="26"/>
      <c r="AC123" s="26"/>
      <c r="AD123" s="26"/>
      <c r="AE123" s="26"/>
      <c r="AF123" s="26"/>
    </row>
    <row r="124" spans="1:32" ht="30">
      <c r="A124" s="1"/>
      <c r="B124" s="7" t="s">
        <v>402</v>
      </c>
      <c r="C124" s="7" t="s">
        <v>403</v>
      </c>
      <c r="D124" s="7" t="s">
        <v>403</v>
      </c>
      <c r="E124" s="8">
        <v>5540</v>
      </c>
      <c r="F124" s="3"/>
      <c r="G124" s="2"/>
      <c r="H124" s="1"/>
      <c r="I124" s="4"/>
      <c r="J124" s="2"/>
      <c r="K124" s="1"/>
      <c r="L124" s="4"/>
      <c r="M124" s="2"/>
      <c r="N124" s="2"/>
      <c r="O124" s="2"/>
      <c r="P124" s="2"/>
      <c r="Q124" s="4"/>
      <c r="R124" s="4"/>
      <c r="S124" s="2"/>
      <c r="T124" s="2"/>
      <c r="U124" s="2"/>
      <c r="V124" s="2" t="s">
        <v>398</v>
      </c>
      <c r="W124" s="1">
        <v>2731901776</v>
      </c>
      <c r="X124" s="3">
        <v>43178</v>
      </c>
      <c r="Y124" s="5">
        <v>113</v>
      </c>
      <c r="Z124" s="4">
        <v>5540</v>
      </c>
      <c r="AA124" s="36"/>
      <c r="AB124" s="36"/>
      <c r="AC124" s="37"/>
      <c r="AD124" s="26"/>
      <c r="AE124" s="38"/>
      <c r="AF124" s="38"/>
    </row>
    <row r="125" spans="1:32" ht="60">
      <c r="A125" s="1"/>
      <c r="B125" s="2"/>
      <c r="C125" s="2" t="s">
        <v>406</v>
      </c>
      <c r="D125" s="2" t="s">
        <v>404</v>
      </c>
      <c r="E125" s="2"/>
      <c r="F125" s="3"/>
      <c r="G125" s="2"/>
      <c r="H125" s="1"/>
      <c r="I125" s="4"/>
      <c r="J125" s="2"/>
      <c r="K125" s="1"/>
      <c r="L125" s="4"/>
      <c r="M125" s="2"/>
      <c r="N125" s="2"/>
      <c r="O125" s="2"/>
      <c r="P125" s="2"/>
      <c r="Q125" s="4"/>
      <c r="R125" s="4"/>
      <c r="S125" s="2"/>
      <c r="T125" s="2"/>
      <c r="U125" s="2"/>
      <c r="V125" s="2" t="s">
        <v>405</v>
      </c>
      <c r="W125" s="1">
        <v>1184835</v>
      </c>
      <c r="X125" s="3">
        <v>43178</v>
      </c>
      <c r="Y125" s="5">
        <v>119</v>
      </c>
      <c r="Z125" s="4">
        <v>8449.2</v>
      </c>
      <c r="AA125" s="26"/>
      <c r="AB125" s="26"/>
      <c r="AC125" s="26"/>
      <c r="AD125" s="26"/>
      <c r="AE125" s="26"/>
      <c r="AF125" s="26"/>
    </row>
    <row r="126" spans="1:32" ht="75">
      <c r="A126" s="1"/>
      <c r="B126" s="2" t="str">
        <f>HYPERLINK("https://my.zakupki.prom.ua/remote/dispatcher/state_purchase_view/6562427","UA-2018-03-19-003001-c")</f>
        <v>UA-2018-03-19-003001-c</v>
      </c>
      <c r="C126" s="2" t="s">
        <v>73</v>
      </c>
      <c r="D126" s="2" t="s">
        <v>52</v>
      </c>
      <c r="E126" s="2" t="s">
        <v>125</v>
      </c>
      <c r="F126" s="3">
        <v>43178</v>
      </c>
      <c r="G126" s="2" t="s">
        <v>246</v>
      </c>
      <c r="H126" s="1">
        <v>1</v>
      </c>
      <c r="I126" s="4">
        <v>75000</v>
      </c>
      <c r="J126" s="2" t="s">
        <v>158</v>
      </c>
      <c r="K126" s="1">
        <v>1</v>
      </c>
      <c r="L126" s="4">
        <v>75000</v>
      </c>
      <c r="M126" s="2" t="s">
        <v>56</v>
      </c>
      <c r="N126" s="2" t="s">
        <v>161</v>
      </c>
      <c r="O126" s="2" t="s">
        <v>77</v>
      </c>
      <c r="P126" s="2" t="s">
        <v>161</v>
      </c>
      <c r="Q126" s="4">
        <v>75000</v>
      </c>
      <c r="R126" s="4">
        <v>75000</v>
      </c>
      <c r="S126" s="2"/>
      <c r="T126" s="2"/>
      <c r="U126" s="2"/>
      <c r="V126" s="2" t="s">
        <v>227</v>
      </c>
      <c r="W126" s="1">
        <v>36983355</v>
      </c>
      <c r="X126" s="3">
        <v>43178</v>
      </c>
      <c r="Y126" s="5">
        <v>120</v>
      </c>
      <c r="Z126" s="4">
        <v>75000</v>
      </c>
      <c r="AA126" s="26"/>
      <c r="AB126" s="26"/>
      <c r="AC126" s="26"/>
      <c r="AD126" s="26"/>
      <c r="AE126" s="26"/>
      <c r="AF126" s="26"/>
    </row>
    <row r="127" spans="1:32" ht="60">
      <c r="A127" s="1"/>
      <c r="B127" s="7" t="s">
        <v>407</v>
      </c>
      <c r="C127" s="7" t="s">
        <v>408</v>
      </c>
      <c r="D127" s="7" t="s">
        <v>408</v>
      </c>
      <c r="E127" s="8">
        <v>1676.18</v>
      </c>
      <c r="F127" s="3"/>
      <c r="G127" s="2"/>
      <c r="H127" s="1"/>
      <c r="I127" s="4"/>
      <c r="J127" s="2"/>
      <c r="K127" s="1"/>
      <c r="L127" s="4"/>
      <c r="M127" s="2"/>
      <c r="N127" s="2"/>
      <c r="O127" s="2"/>
      <c r="P127" s="2"/>
      <c r="Q127" s="4"/>
      <c r="R127" s="4"/>
      <c r="S127" s="2"/>
      <c r="T127" s="2"/>
      <c r="U127" s="2"/>
      <c r="V127" s="2" t="s">
        <v>409</v>
      </c>
      <c r="W127" s="1">
        <v>5457164</v>
      </c>
      <c r="X127" s="3">
        <v>43178</v>
      </c>
      <c r="Y127" s="5">
        <v>121</v>
      </c>
      <c r="Z127" s="4">
        <v>1676.18</v>
      </c>
      <c r="AA127" s="26"/>
      <c r="AB127" s="26"/>
      <c r="AC127" s="26"/>
      <c r="AD127" s="26"/>
      <c r="AE127" s="26"/>
      <c r="AF127" s="26"/>
    </row>
    <row r="128" spans="1:32" ht="45">
      <c r="A128" s="1"/>
      <c r="B128" s="2" t="str">
        <f>HYPERLINK("https://my.zakupki.prom.ua/remote/dispatcher/state_purchase_view/6580528","UA-2018-03-20-003281-c")</f>
        <v>UA-2018-03-20-003281-c</v>
      </c>
      <c r="C128" s="2" t="s">
        <v>233</v>
      </c>
      <c r="D128" s="2" t="s">
        <v>15</v>
      </c>
      <c r="E128" s="2" t="s">
        <v>125</v>
      </c>
      <c r="F128" s="3">
        <v>43179</v>
      </c>
      <c r="G128" s="2" t="s">
        <v>246</v>
      </c>
      <c r="H128" s="1">
        <v>1</v>
      </c>
      <c r="I128" s="4">
        <v>99750</v>
      </c>
      <c r="J128" s="2" t="s">
        <v>158</v>
      </c>
      <c r="K128" s="1">
        <v>285</v>
      </c>
      <c r="L128" s="4">
        <v>350</v>
      </c>
      <c r="M128" s="2" t="s">
        <v>56</v>
      </c>
      <c r="N128" s="2" t="s">
        <v>161</v>
      </c>
      <c r="O128" s="2" t="s">
        <v>77</v>
      </c>
      <c r="P128" s="2" t="s">
        <v>161</v>
      </c>
      <c r="Q128" s="4">
        <v>99750</v>
      </c>
      <c r="R128" s="4">
        <v>350</v>
      </c>
      <c r="S128" s="2"/>
      <c r="T128" s="2"/>
      <c r="U128" s="2"/>
      <c r="V128" s="2" t="s">
        <v>138</v>
      </c>
      <c r="W128" s="1">
        <v>2974613814</v>
      </c>
      <c r="X128" s="3">
        <v>43179</v>
      </c>
      <c r="Y128" s="5">
        <v>122</v>
      </c>
      <c r="Z128" s="4">
        <v>99750</v>
      </c>
      <c r="AA128" s="36"/>
      <c r="AB128" s="36"/>
      <c r="AC128" s="37"/>
      <c r="AD128" s="26"/>
      <c r="AE128" s="38"/>
      <c r="AF128" s="38"/>
    </row>
    <row r="129" spans="1:32" ht="45">
      <c r="A129" s="1"/>
      <c r="B129" s="2" t="str">
        <f>HYPERLINK("https://my.zakupki.prom.ua/remote/dispatcher/state_purchase_view/6580341","UA-2018-03-20-003237-c")</f>
        <v>UA-2018-03-20-003237-c</v>
      </c>
      <c r="C129" s="2" t="s">
        <v>148</v>
      </c>
      <c r="D129" s="2" t="s">
        <v>16</v>
      </c>
      <c r="E129" s="2" t="s">
        <v>125</v>
      </c>
      <c r="F129" s="3">
        <v>43179</v>
      </c>
      <c r="G129" s="2" t="s">
        <v>246</v>
      </c>
      <c r="H129" s="1">
        <v>1</v>
      </c>
      <c r="I129" s="4">
        <v>19920</v>
      </c>
      <c r="J129" s="2" t="s">
        <v>158</v>
      </c>
      <c r="K129" s="1">
        <v>830</v>
      </c>
      <c r="L129" s="4">
        <v>24</v>
      </c>
      <c r="M129" s="2" t="s">
        <v>56</v>
      </c>
      <c r="N129" s="2" t="s">
        <v>161</v>
      </c>
      <c r="O129" s="2" t="s">
        <v>77</v>
      </c>
      <c r="P129" s="2" t="s">
        <v>161</v>
      </c>
      <c r="Q129" s="4">
        <v>19920</v>
      </c>
      <c r="R129" s="4">
        <v>24</v>
      </c>
      <c r="S129" s="2"/>
      <c r="T129" s="2"/>
      <c r="U129" s="2"/>
      <c r="V129" s="2" t="s">
        <v>138</v>
      </c>
      <c r="W129" s="1">
        <v>2974613814</v>
      </c>
      <c r="X129" s="3">
        <v>43179</v>
      </c>
      <c r="Y129" s="5">
        <v>123</v>
      </c>
      <c r="Z129" s="4">
        <v>19920</v>
      </c>
      <c r="AA129" s="36">
        <v>43133</v>
      </c>
      <c r="AB129" s="36">
        <v>43465</v>
      </c>
      <c r="AC129" s="37">
        <v>43465</v>
      </c>
      <c r="AD129" s="26" t="s">
        <v>284</v>
      </c>
      <c r="AE129" s="38"/>
      <c r="AF129" s="38"/>
    </row>
    <row r="130" spans="1:32" ht="60">
      <c r="A130" s="1"/>
      <c r="B130" s="2" t="str">
        <f>HYPERLINK("https://my.zakupki.prom.ua/remote/dispatcher/state_purchase_view/6615099","UA-2018-03-22-002484-b")</f>
        <v>UA-2018-03-22-002484-b</v>
      </c>
      <c r="C130" s="2" t="s">
        <v>250</v>
      </c>
      <c r="D130" s="2" t="s">
        <v>38</v>
      </c>
      <c r="E130" s="2" t="s">
        <v>125</v>
      </c>
      <c r="F130" s="3">
        <v>43181</v>
      </c>
      <c r="G130" s="2" t="s">
        <v>246</v>
      </c>
      <c r="H130" s="1">
        <v>1</v>
      </c>
      <c r="I130" s="4">
        <v>2650</v>
      </c>
      <c r="J130" s="2" t="s">
        <v>158</v>
      </c>
      <c r="K130" s="1">
        <v>1</v>
      </c>
      <c r="L130" s="4">
        <v>2650</v>
      </c>
      <c r="M130" s="2" t="s">
        <v>56</v>
      </c>
      <c r="N130" s="2" t="s">
        <v>161</v>
      </c>
      <c r="O130" s="2" t="s">
        <v>77</v>
      </c>
      <c r="P130" s="2" t="s">
        <v>161</v>
      </c>
      <c r="Q130" s="4">
        <v>2650</v>
      </c>
      <c r="R130" s="4">
        <v>2650</v>
      </c>
      <c r="S130" s="2"/>
      <c r="T130" s="2"/>
      <c r="U130" s="2"/>
      <c r="V130" s="2" t="s">
        <v>217</v>
      </c>
      <c r="W130" s="1">
        <v>33932638</v>
      </c>
      <c r="X130" s="3">
        <v>43180</v>
      </c>
      <c r="Y130" s="5">
        <v>124</v>
      </c>
      <c r="Z130" s="4">
        <v>2650</v>
      </c>
      <c r="AA130" s="26"/>
      <c r="AB130" s="36"/>
      <c r="AC130" s="37"/>
      <c r="AD130" s="26"/>
      <c r="AE130" s="38"/>
      <c r="AF130" s="38"/>
    </row>
    <row r="131" spans="1:32" ht="60">
      <c r="A131" s="1"/>
      <c r="B131" s="2" t="str">
        <f>HYPERLINK("https://my.zakupki.prom.ua/remote/dispatcher/state_purchase_view/6615118","UA-2018-03-22-002487-b")</f>
        <v>UA-2018-03-22-002487-b</v>
      </c>
      <c r="C131" s="2" t="s">
        <v>69</v>
      </c>
      <c r="D131" s="2" t="s">
        <v>38</v>
      </c>
      <c r="E131" s="2" t="s">
        <v>125</v>
      </c>
      <c r="F131" s="3">
        <v>43181</v>
      </c>
      <c r="G131" s="2" t="s">
        <v>246</v>
      </c>
      <c r="H131" s="1">
        <v>1</v>
      </c>
      <c r="I131" s="4">
        <v>2800</v>
      </c>
      <c r="J131" s="2" t="s">
        <v>158</v>
      </c>
      <c r="K131" s="1">
        <v>1</v>
      </c>
      <c r="L131" s="4">
        <v>2800</v>
      </c>
      <c r="M131" s="2" t="s">
        <v>56</v>
      </c>
      <c r="N131" s="2" t="s">
        <v>161</v>
      </c>
      <c r="O131" s="2" t="s">
        <v>77</v>
      </c>
      <c r="P131" s="2" t="s">
        <v>161</v>
      </c>
      <c r="Q131" s="4">
        <v>2800</v>
      </c>
      <c r="R131" s="4">
        <v>2800</v>
      </c>
      <c r="S131" s="2"/>
      <c r="T131" s="2"/>
      <c r="U131" s="2"/>
      <c r="V131" s="2" t="s">
        <v>217</v>
      </c>
      <c r="W131" s="1">
        <v>33932638</v>
      </c>
      <c r="X131" s="3">
        <v>43180</v>
      </c>
      <c r="Y131" s="5">
        <v>125</v>
      </c>
      <c r="Z131" s="4">
        <v>2800</v>
      </c>
      <c r="AA131" s="26"/>
      <c r="AB131" s="26"/>
      <c r="AC131" s="26"/>
      <c r="AD131" s="26"/>
      <c r="AE131" s="26"/>
      <c r="AF131" s="26"/>
    </row>
    <row r="132" spans="1:32" ht="60">
      <c r="A132" s="1"/>
      <c r="B132" s="2" t="str">
        <f>HYPERLINK("https://my.zakupki.prom.ua/remote/dispatcher/state_purchase_view/6615125","UA-2018-03-22-002489-b")</f>
        <v>UA-2018-03-22-002489-b</v>
      </c>
      <c r="C132" s="2" t="s">
        <v>68</v>
      </c>
      <c r="D132" s="2" t="s">
        <v>38</v>
      </c>
      <c r="E132" s="2" t="s">
        <v>125</v>
      </c>
      <c r="F132" s="3">
        <v>43181</v>
      </c>
      <c r="G132" s="2" t="s">
        <v>246</v>
      </c>
      <c r="H132" s="1">
        <v>1</v>
      </c>
      <c r="I132" s="4">
        <v>2500</v>
      </c>
      <c r="J132" s="2" t="s">
        <v>158</v>
      </c>
      <c r="K132" s="1">
        <v>1</v>
      </c>
      <c r="L132" s="4">
        <v>2500</v>
      </c>
      <c r="M132" s="2" t="s">
        <v>56</v>
      </c>
      <c r="N132" s="2" t="s">
        <v>161</v>
      </c>
      <c r="O132" s="2" t="s">
        <v>77</v>
      </c>
      <c r="P132" s="2" t="s">
        <v>161</v>
      </c>
      <c r="Q132" s="4">
        <v>2500</v>
      </c>
      <c r="R132" s="4">
        <v>2500</v>
      </c>
      <c r="S132" s="2"/>
      <c r="T132" s="2"/>
      <c r="U132" s="2"/>
      <c r="V132" s="2" t="s">
        <v>217</v>
      </c>
      <c r="W132" s="1">
        <v>33932638</v>
      </c>
      <c r="X132" s="3">
        <v>43180</v>
      </c>
      <c r="Y132" s="5">
        <v>126</v>
      </c>
      <c r="Z132" s="4">
        <v>2500</v>
      </c>
      <c r="AA132" s="26"/>
      <c r="AB132" s="26"/>
      <c r="AC132" s="26"/>
      <c r="AD132" s="26"/>
      <c r="AE132" s="26"/>
      <c r="AF132" s="26"/>
    </row>
    <row r="133" spans="1:32" ht="60">
      <c r="A133" s="1"/>
      <c r="B133" s="2" t="str">
        <f>HYPERLINK("https://my.zakupki.prom.ua/remote/dispatcher/state_purchase_view/6615139","UA-2018-03-22-002494-b")</f>
        <v>UA-2018-03-22-002494-b</v>
      </c>
      <c r="C133" s="2" t="s">
        <v>70</v>
      </c>
      <c r="D133" s="2" t="s">
        <v>38</v>
      </c>
      <c r="E133" s="2" t="s">
        <v>125</v>
      </c>
      <c r="F133" s="3">
        <v>43181</v>
      </c>
      <c r="G133" s="2" t="s">
        <v>246</v>
      </c>
      <c r="H133" s="1">
        <v>1</v>
      </c>
      <c r="I133" s="4">
        <v>2350</v>
      </c>
      <c r="J133" s="2" t="s">
        <v>158</v>
      </c>
      <c r="K133" s="1">
        <v>1</v>
      </c>
      <c r="L133" s="4">
        <v>2350</v>
      </c>
      <c r="M133" s="2" t="s">
        <v>56</v>
      </c>
      <c r="N133" s="2" t="s">
        <v>161</v>
      </c>
      <c r="O133" s="2" t="s">
        <v>77</v>
      </c>
      <c r="P133" s="2" t="s">
        <v>161</v>
      </c>
      <c r="Q133" s="4">
        <v>2350</v>
      </c>
      <c r="R133" s="4">
        <v>2350</v>
      </c>
      <c r="S133" s="2"/>
      <c r="T133" s="2"/>
      <c r="U133" s="2"/>
      <c r="V133" s="2" t="s">
        <v>217</v>
      </c>
      <c r="W133" s="1">
        <v>33932638</v>
      </c>
      <c r="X133" s="3">
        <v>43180</v>
      </c>
      <c r="Y133" s="5">
        <v>127</v>
      </c>
      <c r="Z133" s="4">
        <v>2350</v>
      </c>
      <c r="AA133" s="36"/>
      <c r="AB133" s="36"/>
      <c r="AC133" s="37"/>
      <c r="AD133" s="26"/>
      <c r="AE133" s="38"/>
      <c r="AF133" s="38"/>
    </row>
    <row r="134" spans="1:32" ht="30">
      <c r="A134" s="1"/>
      <c r="B134" s="7" t="s">
        <v>410</v>
      </c>
      <c r="C134" s="7" t="s">
        <v>411</v>
      </c>
      <c r="D134" s="7" t="s">
        <v>411</v>
      </c>
      <c r="E134" s="8">
        <v>29760</v>
      </c>
      <c r="F134" s="3"/>
      <c r="G134" s="2"/>
      <c r="H134" s="1"/>
      <c r="I134" s="4"/>
      <c r="J134" s="2"/>
      <c r="K134" s="1"/>
      <c r="L134" s="4"/>
      <c r="M134" s="2"/>
      <c r="N134" s="2"/>
      <c r="O134" s="2"/>
      <c r="P134" s="2"/>
      <c r="Q134" s="4"/>
      <c r="R134" s="4"/>
      <c r="S134" s="2"/>
      <c r="T134" s="2"/>
      <c r="U134" s="2"/>
      <c r="V134" s="2" t="s">
        <v>412</v>
      </c>
      <c r="W134" s="1">
        <v>131564</v>
      </c>
      <c r="X134" s="3">
        <v>43181</v>
      </c>
      <c r="Y134" s="5">
        <v>128</v>
      </c>
      <c r="Z134" s="4">
        <v>29760</v>
      </c>
      <c r="AA134" s="26"/>
      <c r="AB134" s="26"/>
      <c r="AC134" s="26"/>
      <c r="AD134" s="26"/>
      <c r="AE134" s="26"/>
      <c r="AF134" s="26"/>
    </row>
    <row r="135" spans="1:32" ht="45">
      <c r="A135" s="1"/>
      <c r="B135" s="2" t="str">
        <f>HYPERLINK("https://my.zakupki.prom.ua/remote/dispatcher/state_purchase_view/6619950","UA-2018-03-23-000632-b")</f>
        <v>UA-2018-03-23-000632-b</v>
      </c>
      <c r="C135" s="2" t="s">
        <v>150</v>
      </c>
      <c r="D135" s="2" t="s">
        <v>47</v>
      </c>
      <c r="E135" s="2" t="s">
        <v>125</v>
      </c>
      <c r="F135" s="3">
        <v>43182</v>
      </c>
      <c r="G135" s="2" t="s">
        <v>246</v>
      </c>
      <c r="H135" s="1">
        <v>1</v>
      </c>
      <c r="I135" s="4">
        <v>6960</v>
      </c>
      <c r="J135" s="2" t="s">
        <v>158</v>
      </c>
      <c r="K135" s="1">
        <v>1</v>
      </c>
      <c r="L135" s="4">
        <v>6960</v>
      </c>
      <c r="M135" s="2" t="s">
        <v>56</v>
      </c>
      <c r="N135" s="2" t="s">
        <v>161</v>
      </c>
      <c r="O135" s="2" t="s">
        <v>77</v>
      </c>
      <c r="P135" s="2" t="s">
        <v>161</v>
      </c>
      <c r="Q135" s="4">
        <v>6960</v>
      </c>
      <c r="R135" s="4">
        <v>6960</v>
      </c>
      <c r="S135" s="2"/>
      <c r="T135" s="2"/>
      <c r="U135" s="2"/>
      <c r="V135" s="2" t="s">
        <v>115</v>
      </c>
      <c r="W135" s="1">
        <v>3214208573</v>
      </c>
      <c r="X135" s="3">
        <v>43181</v>
      </c>
      <c r="Y135" s="5">
        <v>129</v>
      </c>
      <c r="Z135" s="4">
        <v>6960</v>
      </c>
      <c r="AA135" s="26"/>
      <c r="AB135" s="26"/>
      <c r="AC135" s="26"/>
      <c r="AD135" s="26"/>
      <c r="AE135" s="26"/>
      <c r="AF135" s="26"/>
    </row>
    <row r="136" spans="1:32" ht="60">
      <c r="A136" s="1"/>
      <c r="B136" s="7" t="s">
        <v>413</v>
      </c>
      <c r="C136" s="7" t="s">
        <v>414</v>
      </c>
      <c r="D136" s="7" t="s">
        <v>414</v>
      </c>
      <c r="E136" s="8">
        <v>16000</v>
      </c>
      <c r="F136" s="3"/>
      <c r="G136" s="2"/>
      <c r="H136" s="1"/>
      <c r="I136" s="4"/>
      <c r="J136" s="2"/>
      <c r="K136" s="1"/>
      <c r="L136" s="4"/>
      <c r="M136" s="2"/>
      <c r="N136" s="2"/>
      <c r="O136" s="2"/>
      <c r="P136" s="2"/>
      <c r="Q136" s="4"/>
      <c r="R136" s="4"/>
      <c r="S136" s="2"/>
      <c r="T136" s="2"/>
      <c r="U136" s="2"/>
      <c r="V136" s="2" t="s">
        <v>415</v>
      </c>
      <c r="W136" s="1">
        <v>3132205274</v>
      </c>
      <c r="X136" s="3">
        <v>43181</v>
      </c>
      <c r="Y136" s="5">
        <v>130</v>
      </c>
      <c r="Z136" s="4">
        <v>16000</v>
      </c>
      <c r="AA136" s="26"/>
      <c r="AB136" s="26"/>
      <c r="AC136" s="26"/>
      <c r="AD136" s="26"/>
      <c r="AE136" s="26"/>
      <c r="AF136" s="26"/>
    </row>
    <row r="137" spans="1:32" ht="35.25" customHeight="1">
      <c r="A137" s="1"/>
      <c r="B137" s="2" t="str">
        <f>HYPERLINK("https://my.zakupki.prom.ua/remote/dispatcher/state_purchase_view/7807275","UA-2018-07-25-000157-b")</f>
        <v>UA-2018-07-25-000157-b</v>
      </c>
      <c r="C137" s="2" t="s">
        <v>111</v>
      </c>
      <c r="D137" s="2" t="s">
        <v>42</v>
      </c>
      <c r="E137" s="2" t="s">
        <v>125</v>
      </c>
      <c r="F137" s="3">
        <v>43306</v>
      </c>
      <c r="G137" s="2" t="s">
        <v>246</v>
      </c>
      <c r="H137" s="1">
        <v>1</v>
      </c>
      <c r="I137" s="4">
        <v>10200</v>
      </c>
      <c r="J137" s="2" t="s">
        <v>158</v>
      </c>
      <c r="K137" s="1">
        <v>1</v>
      </c>
      <c r="L137" s="4">
        <v>10200</v>
      </c>
      <c r="M137" s="2" t="s">
        <v>56</v>
      </c>
      <c r="N137" s="2" t="s">
        <v>232</v>
      </c>
      <c r="O137" s="2" t="s">
        <v>77</v>
      </c>
      <c r="P137" s="2" t="s">
        <v>161</v>
      </c>
      <c r="Q137" s="4">
        <v>10200</v>
      </c>
      <c r="R137" s="4">
        <v>10200</v>
      </c>
      <c r="S137" s="2"/>
      <c r="T137" s="2"/>
      <c r="U137" s="2"/>
      <c r="V137" s="2" t="s">
        <v>220</v>
      </c>
      <c r="W137" s="1">
        <v>36610365</v>
      </c>
      <c r="X137" s="3">
        <v>43181</v>
      </c>
      <c r="Y137" s="5">
        <v>131</v>
      </c>
      <c r="Z137" s="4">
        <v>10200</v>
      </c>
      <c r="AA137" s="26"/>
      <c r="AB137" s="26"/>
      <c r="AC137" s="26"/>
      <c r="AD137" s="26"/>
      <c r="AE137" s="26"/>
      <c r="AF137" s="26"/>
    </row>
    <row r="138" spans="1:32" ht="105">
      <c r="A138" s="1"/>
      <c r="B138" s="2" t="str">
        <f>HYPERLINK("https://my.zakupki.prom.ua/remote/dispatcher/state_purchase_view/7808692","UA-2018-07-25-000462-b")</f>
        <v>UA-2018-07-25-000462-b</v>
      </c>
      <c r="C138" s="2" t="s">
        <v>106</v>
      </c>
      <c r="D138" s="2" t="s">
        <v>42</v>
      </c>
      <c r="E138" s="2" t="s">
        <v>125</v>
      </c>
      <c r="F138" s="3">
        <v>43306</v>
      </c>
      <c r="G138" s="2" t="s">
        <v>246</v>
      </c>
      <c r="H138" s="1">
        <v>1</v>
      </c>
      <c r="I138" s="4">
        <v>8500</v>
      </c>
      <c r="J138" s="2" t="s">
        <v>158</v>
      </c>
      <c r="K138" s="1">
        <v>1</v>
      </c>
      <c r="L138" s="4">
        <v>8500</v>
      </c>
      <c r="M138" s="2" t="s">
        <v>56</v>
      </c>
      <c r="N138" s="2" t="s">
        <v>161</v>
      </c>
      <c r="O138" s="2" t="s">
        <v>77</v>
      </c>
      <c r="P138" s="2" t="s">
        <v>161</v>
      </c>
      <c r="Q138" s="4">
        <v>8500</v>
      </c>
      <c r="R138" s="4">
        <v>8500</v>
      </c>
      <c r="S138" s="2"/>
      <c r="T138" s="2"/>
      <c r="U138" s="2"/>
      <c r="V138" s="2" t="s">
        <v>183</v>
      </c>
      <c r="W138" s="1">
        <v>2691413518</v>
      </c>
      <c r="X138" s="3">
        <v>43181</v>
      </c>
      <c r="Y138" s="5">
        <v>132</v>
      </c>
      <c r="Z138" s="4">
        <v>8500</v>
      </c>
      <c r="AA138" s="26"/>
      <c r="AB138" s="26"/>
      <c r="AC138" s="26"/>
      <c r="AD138" s="26"/>
      <c r="AE138" s="26"/>
      <c r="AF138" s="26"/>
    </row>
    <row r="139" spans="1:32" ht="90">
      <c r="A139" s="1"/>
      <c r="B139" s="2" t="str">
        <f>HYPERLINK("https://my.zakupki.prom.ua/remote/dispatcher/state_purchase_view/7808893","UA-2018-07-25-000526-b")</f>
        <v>UA-2018-07-25-000526-b</v>
      </c>
      <c r="C139" s="2" t="s">
        <v>104</v>
      </c>
      <c r="D139" s="2" t="s">
        <v>42</v>
      </c>
      <c r="E139" s="2" t="s">
        <v>125</v>
      </c>
      <c r="F139" s="3">
        <v>43306</v>
      </c>
      <c r="G139" s="2" t="s">
        <v>246</v>
      </c>
      <c r="H139" s="1">
        <v>1</v>
      </c>
      <c r="I139" s="4">
        <v>7664.06</v>
      </c>
      <c r="J139" s="2" t="s">
        <v>158</v>
      </c>
      <c r="K139" s="1">
        <v>1</v>
      </c>
      <c r="L139" s="4">
        <v>7664.06</v>
      </c>
      <c r="M139" s="2" t="s">
        <v>56</v>
      </c>
      <c r="N139" s="2" t="s">
        <v>161</v>
      </c>
      <c r="O139" s="2" t="s">
        <v>77</v>
      </c>
      <c r="P139" s="2" t="s">
        <v>161</v>
      </c>
      <c r="Q139" s="4">
        <v>7664.06</v>
      </c>
      <c r="R139" s="4">
        <v>7664.06</v>
      </c>
      <c r="S139" s="2"/>
      <c r="T139" s="2"/>
      <c r="U139" s="2"/>
      <c r="V139" s="2" t="s">
        <v>172</v>
      </c>
      <c r="W139" s="1">
        <v>25570218</v>
      </c>
      <c r="X139" s="3">
        <v>43181</v>
      </c>
      <c r="Y139" s="5">
        <v>133</v>
      </c>
      <c r="Z139" s="4">
        <v>7664.06</v>
      </c>
      <c r="AA139" s="26"/>
      <c r="AB139" s="36"/>
      <c r="AC139" s="37"/>
      <c r="AD139" s="26"/>
      <c r="AE139" s="38"/>
      <c r="AF139" s="38"/>
    </row>
    <row r="140" spans="1:32" ht="60">
      <c r="A140" s="1"/>
      <c r="B140" s="2" t="str">
        <f>HYPERLINK("https://my.zakupki.prom.ua/remote/dispatcher/state_purchase_view/6690720","UA-2018-03-29-001903-a")</f>
        <v>UA-2018-03-29-001903-a</v>
      </c>
      <c r="C140" s="2" t="s">
        <v>54</v>
      </c>
      <c r="D140" s="2" t="s">
        <v>5</v>
      </c>
      <c r="E140" s="2" t="s">
        <v>125</v>
      </c>
      <c r="F140" s="3">
        <v>43188</v>
      </c>
      <c r="G140" s="2" t="s">
        <v>246</v>
      </c>
      <c r="H140" s="1">
        <v>1</v>
      </c>
      <c r="I140" s="4">
        <v>148246.2</v>
      </c>
      <c r="J140" s="2" t="s">
        <v>158</v>
      </c>
      <c r="K140" s="1">
        <v>54</v>
      </c>
      <c r="L140" s="4">
        <v>2745.3</v>
      </c>
      <c r="M140" s="2" t="s">
        <v>56</v>
      </c>
      <c r="N140" s="2" t="s">
        <v>232</v>
      </c>
      <c r="O140" s="2" t="s">
        <v>77</v>
      </c>
      <c r="P140" s="2" t="s">
        <v>161</v>
      </c>
      <c r="Q140" s="4">
        <v>148246.2</v>
      </c>
      <c r="R140" s="4">
        <v>2745.3</v>
      </c>
      <c r="S140" s="2"/>
      <c r="T140" s="2"/>
      <c r="U140" s="2"/>
      <c r="V140" s="2" t="s">
        <v>218</v>
      </c>
      <c r="W140" s="1">
        <v>39448817</v>
      </c>
      <c r="X140" s="3">
        <v>43188</v>
      </c>
      <c r="Y140" s="5">
        <v>134</v>
      </c>
      <c r="Z140" s="4">
        <v>148246.2</v>
      </c>
      <c r="AA140" s="26"/>
      <c r="AB140" s="26"/>
      <c r="AC140" s="26"/>
      <c r="AD140" s="26"/>
      <c r="AE140" s="26"/>
      <c r="AF140" s="26"/>
    </row>
    <row r="141" spans="1:32" ht="90">
      <c r="A141" s="1"/>
      <c r="B141" s="2" t="str">
        <f>HYPERLINK("https://my.zakupki.prom.ua/remote/dispatcher/state_purchase_view/6690699","UA-2018-03-29-001897-a")</f>
        <v>UA-2018-03-29-001897-a</v>
      </c>
      <c r="C141" s="2" t="s">
        <v>144</v>
      </c>
      <c r="D141" s="2" t="s">
        <v>17</v>
      </c>
      <c r="E141" s="2" t="s">
        <v>125</v>
      </c>
      <c r="F141" s="3">
        <v>43188</v>
      </c>
      <c r="G141" s="2" t="s">
        <v>246</v>
      </c>
      <c r="H141" s="1">
        <v>1</v>
      </c>
      <c r="I141" s="4">
        <v>29998.95</v>
      </c>
      <c r="J141" s="2" t="s">
        <v>158</v>
      </c>
      <c r="K141" s="1">
        <v>15</v>
      </c>
      <c r="L141" s="4">
        <v>1999.93</v>
      </c>
      <c r="M141" s="2" t="s">
        <v>56</v>
      </c>
      <c r="N141" s="2" t="s">
        <v>232</v>
      </c>
      <c r="O141" s="2" t="s">
        <v>77</v>
      </c>
      <c r="P141" s="2" t="s">
        <v>161</v>
      </c>
      <c r="Q141" s="4">
        <v>29998.95</v>
      </c>
      <c r="R141" s="4">
        <v>1999.93</v>
      </c>
      <c r="S141" s="2"/>
      <c r="T141" s="2"/>
      <c r="U141" s="2"/>
      <c r="V141" s="2" t="s">
        <v>179</v>
      </c>
      <c r="W141" s="1">
        <v>30228846</v>
      </c>
      <c r="X141" s="3">
        <v>43188</v>
      </c>
      <c r="Y141" s="5">
        <v>135</v>
      </c>
      <c r="Z141" s="4">
        <v>29998.95</v>
      </c>
      <c r="AA141" s="36">
        <v>43306</v>
      </c>
      <c r="AB141" s="36">
        <v>43465</v>
      </c>
      <c r="AC141" s="37">
        <v>43465</v>
      </c>
      <c r="AD141" s="26" t="s">
        <v>284</v>
      </c>
      <c r="AE141" s="38"/>
      <c r="AF141" s="38"/>
    </row>
    <row r="142" spans="1:32" ht="45">
      <c r="A142" s="1"/>
      <c r="B142" s="7" t="s">
        <v>417</v>
      </c>
      <c r="C142" s="7" t="s">
        <v>416</v>
      </c>
      <c r="D142" s="7" t="s">
        <v>416</v>
      </c>
      <c r="E142" s="8">
        <v>9949.8</v>
      </c>
      <c r="F142" s="3"/>
      <c r="G142" s="2"/>
      <c r="H142" s="1"/>
      <c r="I142" s="4"/>
      <c r="J142" s="2"/>
      <c r="K142" s="1"/>
      <c r="L142" s="4"/>
      <c r="M142" s="2"/>
      <c r="N142" s="2"/>
      <c r="O142" s="2"/>
      <c r="P142" s="2"/>
      <c r="Q142" s="4"/>
      <c r="R142" s="4"/>
      <c r="S142" s="2"/>
      <c r="T142" s="2"/>
      <c r="U142" s="2"/>
      <c r="V142" s="2" t="s">
        <v>418</v>
      </c>
      <c r="W142" s="1">
        <v>3204709457</v>
      </c>
      <c r="X142" s="3">
        <v>43192</v>
      </c>
      <c r="Y142" s="5">
        <v>138</v>
      </c>
      <c r="Z142" s="4">
        <v>9949.8</v>
      </c>
      <c r="AA142" s="39"/>
      <c r="AB142" s="39"/>
      <c r="AC142" s="39"/>
      <c r="AD142" s="39"/>
      <c r="AE142" s="39"/>
      <c r="AF142" s="39"/>
    </row>
    <row r="143" spans="1:32" ht="45">
      <c r="A143" s="1"/>
      <c r="B143" s="2" t="str">
        <f>HYPERLINK("https://my.zakupki.prom.ua/remote/dispatcher/state_purchase_view/6734278","UA-2018-04-03-002050-a")</f>
        <v>UA-2018-04-03-002050-a</v>
      </c>
      <c r="C143" s="2" t="s">
        <v>207</v>
      </c>
      <c r="D143" s="2" t="s">
        <v>22</v>
      </c>
      <c r="E143" s="2" t="s">
        <v>125</v>
      </c>
      <c r="F143" s="3">
        <v>43193</v>
      </c>
      <c r="G143" s="2" t="s">
        <v>246</v>
      </c>
      <c r="H143" s="1">
        <v>1</v>
      </c>
      <c r="I143" s="4">
        <v>27140</v>
      </c>
      <c r="J143" s="2" t="s">
        <v>158</v>
      </c>
      <c r="K143" s="1">
        <v>11</v>
      </c>
      <c r="L143" s="4">
        <v>2467.2727272727275</v>
      </c>
      <c r="M143" s="2" t="s">
        <v>56</v>
      </c>
      <c r="N143" s="2" t="s">
        <v>161</v>
      </c>
      <c r="O143" s="2" t="s">
        <v>77</v>
      </c>
      <c r="P143" s="2" t="s">
        <v>161</v>
      </c>
      <c r="Q143" s="4">
        <v>27140</v>
      </c>
      <c r="R143" s="4">
        <v>2467.2727272727275</v>
      </c>
      <c r="S143" s="2"/>
      <c r="T143" s="2"/>
      <c r="U143" s="2"/>
      <c r="V143" s="2" t="s">
        <v>201</v>
      </c>
      <c r="W143" s="1">
        <v>3058511739</v>
      </c>
      <c r="X143" s="3">
        <v>43192</v>
      </c>
      <c r="Y143" s="5">
        <v>139</v>
      </c>
      <c r="Z143" s="4">
        <v>27140</v>
      </c>
      <c r="AA143" s="26"/>
      <c r="AB143" s="36"/>
      <c r="AC143" s="37"/>
      <c r="AD143" s="26"/>
      <c r="AE143" s="38"/>
      <c r="AF143" s="38"/>
    </row>
    <row r="144" spans="1:32" ht="45">
      <c r="A144" s="1"/>
      <c r="B144" s="2" t="str">
        <f>HYPERLINK("https://my.zakupki.prom.ua/remote/dispatcher/state_purchase_view/6734867","UA-2018-04-03-002138-a")</f>
        <v>UA-2018-04-03-002138-a</v>
      </c>
      <c r="C144" s="2" t="s">
        <v>143</v>
      </c>
      <c r="D144" s="2" t="s">
        <v>24</v>
      </c>
      <c r="E144" s="2" t="s">
        <v>125</v>
      </c>
      <c r="F144" s="3">
        <v>43193</v>
      </c>
      <c r="G144" s="2" t="s">
        <v>246</v>
      </c>
      <c r="H144" s="1">
        <v>1</v>
      </c>
      <c r="I144" s="4">
        <v>191875</v>
      </c>
      <c r="J144" s="2" t="s">
        <v>158</v>
      </c>
      <c r="K144" s="1">
        <v>108</v>
      </c>
      <c r="L144" s="4">
        <v>1776.6203703703704</v>
      </c>
      <c r="M144" s="2" t="s">
        <v>56</v>
      </c>
      <c r="N144" s="2" t="s">
        <v>232</v>
      </c>
      <c r="O144" s="2" t="s">
        <v>77</v>
      </c>
      <c r="P144" s="2" t="s">
        <v>161</v>
      </c>
      <c r="Q144" s="4">
        <v>191875</v>
      </c>
      <c r="R144" s="4">
        <v>1776.6203703703704</v>
      </c>
      <c r="S144" s="2"/>
      <c r="T144" s="2"/>
      <c r="U144" s="2"/>
      <c r="V144" s="2" t="s">
        <v>202</v>
      </c>
      <c r="W144" s="1">
        <v>2529503137</v>
      </c>
      <c r="X144" s="3">
        <v>43192</v>
      </c>
      <c r="Y144" s="5">
        <v>140</v>
      </c>
      <c r="Z144" s="4">
        <v>191875</v>
      </c>
      <c r="AA144" s="36"/>
      <c r="AB144" s="36"/>
      <c r="AC144" s="37"/>
      <c r="AD144" s="26"/>
      <c r="AE144" s="38"/>
      <c r="AF144" s="38"/>
    </row>
    <row r="145" spans="1:32" ht="90">
      <c r="A145" s="1"/>
      <c r="B145" s="7" t="s">
        <v>419</v>
      </c>
      <c r="C145" s="7" t="s">
        <v>349</v>
      </c>
      <c r="D145" s="7" t="s">
        <v>349</v>
      </c>
      <c r="E145" s="8">
        <v>9000</v>
      </c>
      <c r="F145" s="3"/>
      <c r="G145" s="2"/>
      <c r="H145" s="1"/>
      <c r="I145" s="4"/>
      <c r="J145" s="2"/>
      <c r="K145" s="1"/>
      <c r="L145" s="4"/>
      <c r="M145" s="2"/>
      <c r="N145" s="2"/>
      <c r="O145" s="2"/>
      <c r="P145" s="2"/>
      <c r="Q145" s="4"/>
      <c r="R145" s="4"/>
      <c r="S145" s="2"/>
      <c r="T145" s="2"/>
      <c r="U145" s="2"/>
      <c r="V145" s="2" t="s">
        <v>420</v>
      </c>
      <c r="W145" s="1">
        <v>35290966</v>
      </c>
      <c r="X145" s="3">
        <v>43193</v>
      </c>
      <c r="Y145" s="5">
        <v>141</v>
      </c>
      <c r="Z145" s="4">
        <v>9000</v>
      </c>
      <c r="AA145" s="36">
        <v>43306</v>
      </c>
      <c r="AB145" s="36">
        <v>43465</v>
      </c>
      <c r="AC145" s="37">
        <v>43465</v>
      </c>
      <c r="AD145" s="26" t="s">
        <v>284</v>
      </c>
      <c r="AE145" s="38"/>
      <c r="AF145" s="38"/>
    </row>
    <row r="146" spans="1:32" ht="90">
      <c r="A146" s="1"/>
      <c r="B146" s="7" t="s">
        <v>421</v>
      </c>
      <c r="C146" s="7" t="s">
        <v>349</v>
      </c>
      <c r="D146" s="7" t="s">
        <v>349</v>
      </c>
      <c r="E146" s="8">
        <v>2550</v>
      </c>
      <c r="F146" s="3"/>
      <c r="G146" s="2"/>
      <c r="H146" s="1"/>
      <c r="I146" s="4"/>
      <c r="J146" s="2"/>
      <c r="K146" s="1"/>
      <c r="L146" s="4"/>
      <c r="M146" s="2"/>
      <c r="N146" s="2"/>
      <c r="O146" s="2"/>
      <c r="P146" s="2"/>
      <c r="Q146" s="4"/>
      <c r="R146" s="4"/>
      <c r="S146" s="2"/>
      <c r="T146" s="2"/>
      <c r="U146" s="2"/>
      <c r="V146" s="2" t="s">
        <v>420</v>
      </c>
      <c r="W146" s="1">
        <v>35290966</v>
      </c>
      <c r="X146" s="3">
        <v>43193</v>
      </c>
      <c r="Y146" s="5">
        <v>142</v>
      </c>
      <c r="Z146" s="4">
        <v>2550</v>
      </c>
      <c r="AA146" s="26"/>
      <c r="AB146" s="26"/>
      <c r="AC146" s="26"/>
      <c r="AD146" s="26"/>
      <c r="AE146" s="26"/>
      <c r="AF146" s="26"/>
    </row>
    <row r="147" spans="1:32" ht="45">
      <c r="A147" s="1"/>
      <c r="B147" s="7"/>
      <c r="C147" s="42" t="s">
        <v>1236</v>
      </c>
      <c r="D147" s="2" t="s">
        <v>15</v>
      </c>
      <c r="E147" s="2" t="s">
        <v>125</v>
      </c>
      <c r="F147" s="3">
        <v>43179</v>
      </c>
      <c r="G147" s="2" t="s">
        <v>246</v>
      </c>
      <c r="H147" s="1">
        <v>1</v>
      </c>
      <c r="I147" s="4">
        <v>99750</v>
      </c>
      <c r="J147" s="2" t="s">
        <v>158</v>
      </c>
      <c r="K147" s="1">
        <v>285</v>
      </c>
      <c r="L147" s="4">
        <v>350</v>
      </c>
      <c r="M147" s="2" t="s">
        <v>56</v>
      </c>
      <c r="N147" s="2" t="s">
        <v>161</v>
      </c>
      <c r="O147" s="2" t="s">
        <v>77</v>
      </c>
      <c r="P147" s="2" t="s">
        <v>161</v>
      </c>
      <c r="Q147" s="4">
        <v>99750</v>
      </c>
      <c r="R147" s="4">
        <v>350</v>
      </c>
      <c r="S147" s="2"/>
      <c r="T147" s="2"/>
      <c r="U147" s="2"/>
      <c r="V147" s="2" t="s">
        <v>138</v>
      </c>
      <c r="W147" s="1">
        <v>2974613814</v>
      </c>
      <c r="X147" s="3">
        <v>43201</v>
      </c>
      <c r="Y147" s="5">
        <v>143</v>
      </c>
      <c r="Z147" s="4">
        <v>-99750</v>
      </c>
      <c r="AA147" s="26"/>
      <c r="AB147" s="26"/>
      <c r="AC147" s="26"/>
      <c r="AD147" s="26"/>
      <c r="AE147" s="26"/>
      <c r="AF147" s="26"/>
    </row>
    <row r="148" spans="1:32" ht="45">
      <c r="A148" s="1"/>
      <c r="B148" s="14" t="s">
        <v>422</v>
      </c>
      <c r="C148" s="2" t="s">
        <v>423</v>
      </c>
      <c r="D148" s="2" t="s">
        <v>424</v>
      </c>
      <c r="E148" s="2"/>
      <c r="F148" s="3"/>
      <c r="G148" s="2"/>
      <c r="H148" s="1"/>
      <c r="I148" s="4"/>
      <c r="J148" s="2"/>
      <c r="K148" s="1"/>
      <c r="L148" s="4"/>
      <c r="M148" s="2"/>
      <c r="N148" s="2"/>
      <c r="O148" s="2"/>
      <c r="P148" s="2"/>
      <c r="Q148" s="4"/>
      <c r="R148" s="4"/>
      <c r="S148" s="2"/>
      <c r="T148" s="2"/>
      <c r="U148" s="2"/>
      <c r="V148" s="2" t="s">
        <v>405</v>
      </c>
      <c r="W148" s="1">
        <v>21560766</v>
      </c>
      <c r="X148" s="3">
        <v>43201</v>
      </c>
      <c r="Y148" s="5">
        <v>144</v>
      </c>
      <c r="Z148" s="4">
        <v>1500</v>
      </c>
      <c r="AA148" s="26"/>
      <c r="AB148" s="36"/>
      <c r="AC148" s="37"/>
      <c r="AD148" s="26"/>
      <c r="AE148" s="38"/>
      <c r="AF148" s="38"/>
    </row>
    <row r="149" spans="1:32" ht="90">
      <c r="A149" s="1"/>
      <c r="B149" s="2" t="str">
        <f>HYPERLINK("https://my.zakupki.prom.ua/remote/dispatcher/state_purchase_view/7433438","UA-2018-06-13-003174-a")</f>
        <v>UA-2018-06-13-003174-a</v>
      </c>
      <c r="C149" s="2" t="s">
        <v>276</v>
      </c>
      <c r="D149" s="2" t="s">
        <v>50</v>
      </c>
      <c r="E149" s="2" t="s">
        <v>125</v>
      </c>
      <c r="F149" s="3">
        <v>43264</v>
      </c>
      <c r="G149" s="2" t="s">
        <v>246</v>
      </c>
      <c r="H149" s="1">
        <v>1</v>
      </c>
      <c r="I149" s="4">
        <v>48983</v>
      </c>
      <c r="J149" s="2" t="s">
        <v>158</v>
      </c>
      <c r="K149" s="1">
        <v>1</v>
      </c>
      <c r="L149" s="4">
        <v>48983</v>
      </c>
      <c r="M149" s="2" t="s">
        <v>56</v>
      </c>
      <c r="N149" s="2" t="s">
        <v>161</v>
      </c>
      <c r="O149" s="2" t="s">
        <v>77</v>
      </c>
      <c r="P149" s="2" t="s">
        <v>161</v>
      </c>
      <c r="Q149" s="4">
        <v>48983</v>
      </c>
      <c r="R149" s="4">
        <v>48983</v>
      </c>
      <c r="S149" s="2"/>
      <c r="T149" s="2"/>
      <c r="U149" s="2"/>
      <c r="V149" s="2" t="s">
        <v>180</v>
      </c>
      <c r="W149" s="1">
        <v>20540164</v>
      </c>
      <c r="X149" s="3">
        <v>43210</v>
      </c>
      <c r="Y149" s="5">
        <v>145</v>
      </c>
      <c r="Z149" s="4">
        <v>48983</v>
      </c>
      <c r="AA149" s="36">
        <v>43180</v>
      </c>
      <c r="AB149" s="36">
        <v>43465</v>
      </c>
      <c r="AC149" s="37">
        <v>43465</v>
      </c>
      <c r="AD149" s="26" t="s">
        <v>284</v>
      </c>
      <c r="AE149" s="38"/>
      <c r="AF149" s="38"/>
    </row>
    <row r="150" spans="1:32" ht="75">
      <c r="A150" s="1"/>
      <c r="B150" s="2" t="str">
        <f>HYPERLINK("https://my.zakupki.prom.ua/remote/dispatcher/state_purchase_view/7433351","UA-2018-06-13-003152-a")</f>
        <v>UA-2018-06-13-003152-a</v>
      </c>
      <c r="C150" s="2" t="s">
        <v>260</v>
      </c>
      <c r="D150" s="2" t="s">
        <v>38</v>
      </c>
      <c r="E150" s="2" t="s">
        <v>125</v>
      </c>
      <c r="F150" s="3">
        <v>43264</v>
      </c>
      <c r="G150" s="2" t="s">
        <v>246</v>
      </c>
      <c r="H150" s="1">
        <v>1</v>
      </c>
      <c r="I150" s="4">
        <v>5800</v>
      </c>
      <c r="J150" s="2" t="s">
        <v>158</v>
      </c>
      <c r="K150" s="1">
        <v>1</v>
      </c>
      <c r="L150" s="4">
        <v>5800</v>
      </c>
      <c r="M150" s="2" t="s">
        <v>56</v>
      </c>
      <c r="N150" s="2" t="s">
        <v>161</v>
      </c>
      <c r="O150" s="2" t="s">
        <v>77</v>
      </c>
      <c r="P150" s="2" t="s">
        <v>161</v>
      </c>
      <c r="Q150" s="4">
        <v>5800</v>
      </c>
      <c r="R150" s="4">
        <v>5800</v>
      </c>
      <c r="S150" s="2"/>
      <c r="T150" s="2"/>
      <c r="U150" s="2"/>
      <c r="V150" s="2" t="s">
        <v>217</v>
      </c>
      <c r="W150" s="1">
        <v>33932638</v>
      </c>
      <c r="X150" s="3">
        <v>43210</v>
      </c>
      <c r="Y150" s="5">
        <v>146</v>
      </c>
      <c r="Z150" s="4">
        <v>5800</v>
      </c>
      <c r="AA150" s="26"/>
      <c r="AB150" s="36"/>
      <c r="AC150" s="37"/>
      <c r="AD150" s="26"/>
      <c r="AE150" s="38"/>
      <c r="AF150" s="38"/>
    </row>
    <row r="151" spans="1:32" ht="75">
      <c r="A151" s="1"/>
      <c r="B151" s="2" t="str">
        <f>HYPERLINK("https://my.zakupki.prom.ua/remote/dispatcher/state_purchase_view/7433397","UA-2018-06-13-003163-a")</f>
        <v>UA-2018-06-13-003163-a</v>
      </c>
      <c r="C151" s="2" t="s">
        <v>260</v>
      </c>
      <c r="D151" s="2" t="s">
        <v>38</v>
      </c>
      <c r="E151" s="2" t="s">
        <v>125</v>
      </c>
      <c r="F151" s="3">
        <v>43264</v>
      </c>
      <c r="G151" s="2" t="s">
        <v>246</v>
      </c>
      <c r="H151" s="1">
        <v>1</v>
      </c>
      <c r="I151" s="4">
        <v>5400</v>
      </c>
      <c r="J151" s="2" t="s">
        <v>158</v>
      </c>
      <c r="K151" s="1">
        <v>1</v>
      </c>
      <c r="L151" s="4">
        <v>5400</v>
      </c>
      <c r="M151" s="2" t="s">
        <v>56</v>
      </c>
      <c r="N151" s="2" t="s">
        <v>161</v>
      </c>
      <c r="O151" s="2" t="s">
        <v>77</v>
      </c>
      <c r="P151" s="2" t="s">
        <v>161</v>
      </c>
      <c r="Q151" s="4">
        <v>5400</v>
      </c>
      <c r="R151" s="4">
        <v>5400</v>
      </c>
      <c r="S151" s="2"/>
      <c r="T151" s="2"/>
      <c r="U151" s="2"/>
      <c r="V151" s="2" t="s">
        <v>217</v>
      </c>
      <c r="W151" s="1">
        <v>33932638</v>
      </c>
      <c r="X151" s="3">
        <v>43210</v>
      </c>
      <c r="Y151" s="5">
        <v>147</v>
      </c>
      <c r="Z151" s="4">
        <v>5400</v>
      </c>
      <c r="AA151" s="26"/>
      <c r="AB151" s="36"/>
      <c r="AC151" s="37"/>
      <c r="AD151" s="26"/>
      <c r="AE151" s="38"/>
      <c r="AF151" s="38"/>
    </row>
    <row r="152" spans="1:32" ht="45">
      <c r="A152" s="1"/>
      <c r="B152" s="7" t="s">
        <v>426</v>
      </c>
      <c r="C152" s="7" t="s">
        <v>425</v>
      </c>
      <c r="D152" s="7" t="s">
        <v>425</v>
      </c>
      <c r="E152" s="8">
        <v>4200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 t="s">
        <v>427</v>
      </c>
      <c r="W152" s="2">
        <v>13664227</v>
      </c>
      <c r="X152" s="3">
        <v>43210</v>
      </c>
      <c r="Y152" s="2">
        <v>148</v>
      </c>
      <c r="Z152" s="15">
        <v>4200</v>
      </c>
      <c r="AA152" s="26"/>
      <c r="AB152" s="36"/>
      <c r="AC152" s="37"/>
      <c r="AD152" s="26"/>
      <c r="AE152" s="38"/>
      <c r="AF152" s="38"/>
    </row>
    <row r="153" spans="1:32" ht="45">
      <c r="A153" s="1"/>
      <c r="B153" s="7" t="s">
        <v>429</v>
      </c>
      <c r="C153" s="7" t="s">
        <v>428</v>
      </c>
      <c r="D153" s="7" t="s">
        <v>428</v>
      </c>
      <c r="E153" s="8">
        <v>15000</v>
      </c>
      <c r="F153" s="3"/>
      <c r="G153" s="2"/>
      <c r="H153" s="1"/>
      <c r="I153" s="4"/>
      <c r="J153" s="2"/>
      <c r="K153" s="1"/>
      <c r="L153" s="4"/>
      <c r="M153" s="2"/>
      <c r="N153" s="2"/>
      <c r="O153" s="2"/>
      <c r="P153" s="2"/>
      <c r="Q153" s="4"/>
      <c r="R153" s="4"/>
      <c r="S153" s="2"/>
      <c r="T153" s="2"/>
      <c r="U153" s="2"/>
      <c r="V153" s="2" t="s">
        <v>430</v>
      </c>
      <c r="W153" s="1">
        <v>3005817330</v>
      </c>
      <c r="X153" s="3">
        <v>43210</v>
      </c>
      <c r="Y153" s="5">
        <v>149</v>
      </c>
      <c r="Z153" s="4">
        <v>15000</v>
      </c>
      <c r="AA153" s="39"/>
      <c r="AB153" s="39"/>
      <c r="AC153" s="39"/>
      <c r="AD153" s="39"/>
      <c r="AE153" s="39"/>
      <c r="AF153" s="39"/>
    </row>
    <row r="154" spans="1:32" ht="45">
      <c r="A154" s="1"/>
      <c r="B154" s="2" t="str">
        <f>HYPERLINK("https://my.zakupki.prom.ua/remote/dispatcher/state_purchase_view/7433452","UA-2018-06-13-003182-a")</f>
        <v>UA-2018-06-13-003182-a</v>
      </c>
      <c r="C154" s="2" t="s">
        <v>274</v>
      </c>
      <c r="D154" s="2" t="s">
        <v>49</v>
      </c>
      <c r="E154" s="2" t="s">
        <v>125</v>
      </c>
      <c r="F154" s="3">
        <v>43264</v>
      </c>
      <c r="G154" s="2" t="s">
        <v>246</v>
      </c>
      <c r="H154" s="1">
        <v>1</v>
      </c>
      <c r="I154" s="4">
        <v>150000</v>
      </c>
      <c r="J154" s="2" t="s">
        <v>158</v>
      </c>
      <c r="K154" s="1">
        <v>1</v>
      </c>
      <c r="L154" s="4">
        <v>150000</v>
      </c>
      <c r="M154" s="2" t="s">
        <v>56</v>
      </c>
      <c r="N154" s="2" t="s">
        <v>161</v>
      </c>
      <c r="O154" s="2" t="s">
        <v>77</v>
      </c>
      <c r="P154" s="2" t="s">
        <v>161</v>
      </c>
      <c r="Q154" s="4">
        <v>150000</v>
      </c>
      <c r="R154" s="4">
        <v>150000</v>
      </c>
      <c r="S154" s="2"/>
      <c r="T154" s="2"/>
      <c r="U154" s="2"/>
      <c r="V154" s="2" t="s">
        <v>74</v>
      </c>
      <c r="W154" s="1">
        <v>3282611555</v>
      </c>
      <c r="X154" s="3">
        <v>43210</v>
      </c>
      <c r="Y154" s="5">
        <v>150</v>
      </c>
      <c r="Z154" s="4">
        <v>150000</v>
      </c>
      <c r="AA154" s="26"/>
      <c r="AB154" s="36">
        <v>43465</v>
      </c>
      <c r="AC154" s="37">
        <v>43465</v>
      </c>
      <c r="AD154" s="26" t="s">
        <v>284</v>
      </c>
      <c r="AE154" s="38"/>
      <c r="AF154" s="38"/>
    </row>
    <row r="155" spans="1:32" ht="75">
      <c r="A155" s="1"/>
      <c r="B155" s="2"/>
      <c r="C155" s="7" t="s">
        <v>318</v>
      </c>
      <c r="D155" s="7" t="s">
        <v>318</v>
      </c>
      <c r="E155" s="7" t="s">
        <v>401</v>
      </c>
      <c r="F155" s="3"/>
      <c r="G155" s="2"/>
      <c r="H155" s="1"/>
      <c r="I155" s="4"/>
      <c r="J155" s="2"/>
      <c r="K155" s="1"/>
      <c r="L155" s="4"/>
      <c r="M155" s="2"/>
      <c r="N155" s="2"/>
      <c r="O155" s="2"/>
      <c r="P155" s="2"/>
      <c r="Q155" s="4"/>
      <c r="R155" s="4"/>
      <c r="S155" s="2"/>
      <c r="T155" s="2"/>
      <c r="U155" s="2"/>
      <c r="V155" s="2" t="s">
        <v>431</v>
      </c>
      <c r="W155" s="1">
        <v>38332013</v>
      </c>
      <c r="X155" s="3">
        <v>43214</v>
      </c>
      <c r="Y155" s="5">
        <v>151</v>
      </c>
      <c r="Z155" s="4">
        <v>6193.08</v>
      </c>
      <c r="AA155" s="36"/>
      <c r="AB155" s="36"/>
      <c r="AC155" s="37"/>
      <c r="AD155" s="26"/>
      <c r="AE155" s="38"/>
      <c r="AF155" s="38"/>
    </row>
    <row r="156" spans="1:32" ht="30">
      <c r="A156" s="1"/>
      <c r="B156" s="7" t="s">
        <v>433</v>
      </c>
      <c r="C156" s="7" t="s">
        <v>432</v>
      </c>
      <c r="D156" s="7" t="s">
        <v>432</v>
      </c>
      <c r="E156" s="2"/>
      <c r="F156" s="3"/>
      <c r="G156" s="2"/>
      <c r="H156" s="1"/>
      <c r="I156" s="4"/>
      <c r="J156" s="2"/>
      <c r="K156" s="1"/>
      <c r="L156" s="4"/>
      <c r="M156" s="2"/>
      <c r="N156" s="2"/>
      <c r="O156" s="2"/>
      <c r="P156" s="2"/>
      <c r="Q156" s="4"/>
      <c r="R156" s="4"/>
      <c r="S156" s="2"/>
      <c r="T156" s="2"/>
      <c r="U156" s="2"/>
      <c r="V156" s="2" t="s">
        <v>187</v>
      </c>
      <c r="W156" s="1">
        <v>2232308036</v>
      </c>
      <c r="X156" s="3">
        <v>43222</v>
      </c>
      <c r="Y156" s="5">
        <v>152</v>
      </c>
      <c r="Z156" s="4">
        <v>465.5</v>
      </c>
      <c r="AA156" s="36"/>
      <c r="AB156" s="36"/>
      <c r="AC156" s="37"/>
      <c r="AD156" s="26"/>
      <c r="AE156" s="38"/>
      <c r="AF156" s="38"/>
    </row>
    <row r="157" spans="1:32" ht="30">
      <c r="A157" s="1"/>
      <c r="B157" s="14" t="s">
        <v>435</v>
      </c>
      <c r="C157" s="2" t="s">
        <v>434</v>
      </c>
      <c r="D157" s="2" t="s">
        <v>343</v>
      </c>
      <c r="E157" s="2"/>
      <c r="F157" s="3"/>
      <c r="G157" s="2"/>
      <c r="H157" s="1"/>
      <c r="I157" s="4"/>
      <c r="J157" s="2"/>
      <c r="K157" s="1"/>
      <c r="L157" s="4"/>
      <c r="M157" s="2"/>
      <c r="N157" s="2"/>
      <c r="O157" s="2"/>
      <c r="P157" s="2"/>
      <c r="Q157" s="4"/>
      <c r="R157" s="4"/>
      <c r="S157" s="2"/>
      <c r="T157" s="2"/>
      <c r="U157" s="2"/>
      <c r="V157" s="2" t="s">
        <v>345</v>
      </c>
      <c r="W157" s="1">
        <v>39787008</v>
      </c>
      <c r="X157" s="3">
        <v>43222</v>
      </c>
      <c r="Y157" s="5">
        <v>153</v>
      </c>
      <c r="Z157" s="4">
        <v>300</v>
      </c>
      <c r="AA157" s="26"/>
      <c r="AB157" s="26"/>
      <c r="AC157" s="26"/>
      <c r="AD157" s="26"/>
      <c r="AE157" s="26"/>
      <c r="AF157" s="26"/>
    </row>
    <row r="158" spans="1:32" ht="30">
      <c r="A158" s="1"/>
      <c r="B158" s="7" t="s">
        <v>437</v>
      </c>
      <c r="C158" s="7" t="s">
        <v>436</v>
      </c>
      <c r="D158" s="7" t="s">
        <v>436</v>
      </c>
      <c r="E158" s="8">
        <v>4100</v>
      </c>
      <c r="F158" s="3"/>
      <c r="G158" s="2"/>
      <c r="H158" s="1"/>
      <c r="I158" s="4"/>
      <c r="J158" s="2"/>
      <c r="K158" s="1"/>
      <c r="L158" s="4"/>
      <c r="M158" s="2"/>
      <c r="N158" s="2"/>
      <c r="O158" s="2"/>
      <c r="P158" s="2"/>
      <c r="Q158" s="4"/>
      <c r="R158" s="4"/>
      <c r="S158" s="2"/>
      <c r="T158" s="2"/>
      <c r="U158" s="2"/>
      <c r="V158" s="2" t="s">
        <v>362</v>
      </c>
      <c r="W158" s="1">
        <v>3355417692</v>
      </c>
      <c r="X158" s="3">
        <v>43228</v>
      </c>
      <c r="Y158" s="5">
        <v>154</v>
      </c>
      <c r="Z158" s="4">
        <v>4100</v>
      </c>
      <c r="AA158" s="26"/>
      <c r="AB158" s="26"/>
      <c r="AC158" s="26"/>
      <c r="AD158" s="26"/>
      <c r="AE158" s="26"/>
      <c r="AF158" s="26"/>
    </row>
    <row r="159" spans="1:32" ht="30">
      <c r="A159" s="1"/>
      <c r="B159" s="7" t="s">
        <v>439</v>
      </c>
      <c r="C159" s="7" t="s">
        <v>438</v>
      </c>
      <c r="D159" s="7" t="s">
        <v>438</v>
      </c>
      <c r="E159" s="8">
        <v>1250</v>
      </c>
      <c r="F159" s="3"/>
      <c r="G159" s="2"/>
      <c r="H159" s="1"/>
      <c r="I159" s="4"/>
      <c r="J159" s="2"/>
      <c r="K159" s="1"/>
      <c r="L159" s="4"/>
      <c r="M159" s="2"/>
      <c r="N159" s="2"/>
      <c r="O159" s="2"/>
      <c r="P159" s="2"/>
      <c r="Q159" s="4"/>
      <c r="R159" s="4"/>
      <c r="S159" s="2"/>
      <c r="T159" s="2"/>
      <c r="U159" s="2"/>
      <c r="V159" s="2" t="s">
        <v>440</v>
      </c>
      <c r="W159" s="1">
        <v>3174706361</v>
      </c>
      <c r="X159" s="3">
        <v>43228</v>
      </c>
      <c r="Y159" s="5">
        <v>155</v>
      </c>
      <c r="Z159" s="4">
        <v>1250</v>
      </c>
      <c r="AA159" s="36">
        <v>43133</v>
      </c>
      <c r="AB159" s="36">
        <v>43465</v>
      </c>
      <c r="AC159" s="37">
        <v>43465</v>
      </c>
      <c r="AD159" s="26" t="s">
        <v>284</v>
      </c>
      <c r="AE159" s="38"/>
      <c r="AF159" s="38"/>
    </row>
    <row r="160" spans="1:32" ht="45">
      <c r="A160" s="1"/>
      <c r="B160" s="2" t="str">
        <f>HYPERLINK("https://my.zakupki.prom.ua/remote/dispatcher/state_purchase_view/7068135","UA-2018-05-08-002572-a")</f>
        <v>UA-2018-05-08-002572-a</v>
      </c>
      <c r="C160" s="2" t="s">
        <v>190</v>
      </c>
      <c r="D160" s="2" t="s">
        <v>34</v>
      </c>
      <c r="E160" s="2" t="s">
        <v>125</v>
      </c>
      <c r="F160" s="3">
        <v>43228</v>
      </c>
      <c r="G160" s="2" t="s">
        <v>246</v>
      </c>
      <c r="H160" s="1">
        <v>1</v>
      </c>
      <c r="I160" s="4">
        <v>13346</v>
      </c>
      <c r="J160" s="2" t="s">
        <v>158</v>
      </c>
      <c r="K160" s="1">
        <v>1</v>
      </c>
      <c r="L160" s="4">
        <v>13346</v>
      </c>
      <c r="M160" s="2" t="s">
        <v>56</v>
      </c>
      <c r="N160" s="2" t="s">
        <v>161</v>
      </c>
      <c r="O160" s="2" t="s">
        <v>77</v>
      </c>
      <c r="P160" s="2" t="s">
        <v>161</v>
      </c>
      <c r="Q160" s="4">
        <v>13346</v>
      </c>
      <c r="R160" s="4">
        <v>13346</v>
      </c>
      <c r="S160" s="2"/>
      <c r="T160" s="2"/>
      <c r="U160" s="2"/>
      <c r="V160" s="2" t="s">
        <v>132</v>
      </c>
      <c r="W160" s="1">
        <v>3059208114</v>
      </c>
      <c r="X160" s="3">
        <v>43228</v>
      </c>
      <c r="Y160" s="5">
        <v>156</v>
      </c>
      <c r="Z160" s="4">
        <v>13346</v>
      </c>
      <c r="AA160" s="36"/>
      <c r="AB160" s="36"/>
      <c r="AC160" s="37"/>
      <c r="AD160" s="26"/>
      <c r="AE160" s="38"/>
      <c r="AF160" s="38"/>
    </row>
    <row r="161" spans="1:32" ht="30">
      <c r="A161" s="1"/>
      <c r="B161" s="7" t="s">
        <v>441</v>
      </c>
      <c r="C161" s="7" t="s">
        <v>442</v>
      </c>
      <c r="D161" s="7" t="s">
        <v>442</v>
      </c>
      <c r="E161" s="8">
        <v>3768</v>
      </c>
      <c r="F161" s="3"/>
      <c r="G161" s="2"/>
      <c r="H161" s="1"/>
      <c r="I161" s="4"/>
      <c r="J161" s="2"/>
      <c r="K161" s="1"/>
      <c r="L161" s="4"/>
      <c r="M161" s="2"/>
      <c r="N161" s="2"/>
      <c r="O161" s="2"/>
      <c r="P161" s="2"/>
      <c r="Q161" s="4"/>
      <c r="R161" s="4"/>
      <c r="S161" s="2"/>
      <c r="T161" s="2"/>
      <c r="U161" s="2"/>
      <c r="V161" s="2" t="s">
        <v>187</v>
      </c>
      <c r="W161" s="1">
        <v>2232308036</v>
      </c>
      <c r="X161" s="3">
        <v>43228</v>
      </c>
      <c r="Y161" s="5">
        <v>157</v>
      </c>
      <c r="Z161" s="4">
        <v>3768</v>
      </c>
      <c r="AA161" s="36">
        <v>43133</v>
      </c>
      <c r="AB161" s="36">
        <v>43465</v>
      </c>
      <c r="AC161" s="37">
        <v>43465</v>
      </c>
      <c r="AD161" s="26" t="s">
        <v>284</v>
      </c>
      <c r="AE161" s="38"/>
      <c r="AF161" s="38"/>
    </row>
    <row r="162" spans="1:32" ht="75">
      <c r="A162" s="1"/>
      <c r="B162" s="2" t="str">
        <f>HYPERLINK("https://my.zakupki.prom.ua/remote/dispatcher/state_purchase_view/7068174","UA-2018-05-08-002581-a")</f>
        <v>UA-2018-05-08-002581-a</v>
      </c>
      <c r="C162" s="2" t="s">
        <v>267</v>
      </c>
      <c r="D162" s="2" t="s">
        <v>9</v>
      </c>
      <c r="E162" s="2" t="s">
        <v>125</v>
      </c>
      <c r="F162" s="3">
        <v>43228</v>
      </c>
      <c r="G162" s="2" t="s">
        <v>246</v>
      </c>
      <c r="H162" s="1">
        <v>1</v>
      </c>
      <c r="I162" s="4">
        <v>2232</v>
      </c>
      <c r="J162" s="2" t="s">
        <v>158</v>
      </c>
      <c r="K162" s="1">
        <v>16</v>
      </c>
      <c r="L162" s="4">
        <v>139.5</v>
      </c>
      <c r="M162" s="2" t="s">
        <v>56</v>
      </c>
      <c r="N162" s="2" t="s">
        <v>161</v>
      </c>
      <c r="O162" s="2" t="s">
        <v>77</v>
      </c>
      <c r="P162" s="2" t="s">
        <v>161</v>
      </c>
      <c r="Q162" s="4">
        <v>2232</v>
      </c>
      <c r="R162" s="4">
        <v>139.5</v>
      </c>
      <c r="S162" s="2"/>
      <c r="T162" s="2"/>
      <c r="U162" s="2"/>
      <c r="V162" s="2" t="s">
        <v>187</v>
      </c>
      <c r="W162" s="1">
        <v>2232308036</v>
      </c>
      <c r="X162" s="3">
        <v>43228</v>
      </c>
      <c r="Y162" s="5">
        <v>158</v>
      </c>
      <c r="Z162" s="4">
        <v>2232</v>
      </c>
      <c r="AA162" s="26"/>
      <c r="AB162" s="26"/>
      <c r="AC162" s="26"/>
      <c r="AD162" s="26"/>
      <c r="AE162" s="26"/>
      <c r="AF162" s="26"/>
    </row>
    <row r="163" spans="1:32" ht="30">
      <c r="A163" s="1"/>
      <c r="B163" s="7" t="s">
        <v>444</v>
      </c>
      <c r="C163" s="7" t="s">
        <v>443</v>
      </c>
      <c r="D163" s="7" t="s">
        <v>443</v>
      </c>
      <c r="E163" s="8">
        <v>290</v>
      </c>
      <c r="F163" s="3"/>
      <c r="G163" s="2"/>
      <c r="H163" s="1"/>
      <c r="I163" s="4"/>
      <c r="J163" s="2"/>
      <c r="K163" s="1"/>
      <c r="L163" s="4"/>
      <c r="M163" s="2"/>
      <c r="N163" s="2"/>
      <c r="O163" s="2"/>
      <c r="P163" s="2"/>
      <c r="Q163" s="4"/>
      <c r="R163" s="4"/>
      <c r="S163" s="2"/>
      <c r="T163" s="2"/>
      <c r="U163" s="2"/>
      <c r="V163" s="2" t="s">
        <v>445</v>
      </c>
      <c r="W163" s="1">
        <v>3068305886</v>
      </c>
      <c r="X163" s="3">
        <v>43228</v>
      </c>
      <c r="Y163" s="5">
        <v>159</v>
      </c>
      <c r="Z163" s="4">
        <v>290</v>
      </c>
      <c r="AA163" s="26"/>
      <c r="AB163" s="26"/>
      <c r="AC163" s="26"/>
      <c r="AD163" s="26"/>
      <c r="AE163" s="26"/>
      <c r="AF163" s="26"/>
    </row>
    <row r="164" spans="1:32" ht="30">
      <c r="A164" s="1"/>
      <c r="B164" s="7" t="s">
        <v>446</v>
      </c>
      <c r="C164" s="7" t="s">
        <v>324</v>
      </c>
      <c r="D164" s="7" t="s">
        <v>324</v>
      </c>
      <c r="E164" s="8">
        <v>1207</v>
      </c>
      <c r="F164" s="3"/>
      <c r="G164" s="2"/>
      <c r="H164" s="1"/>
      <c r="I164" s="4"/>
      <c r="J164" s="2"/>
      <c r="K164" s="1"/>
      <c r="L164" s="4"/>
      <c r="M164" s="2"/>
      <c r="N164" s="2"/>
      <c r="O164" s="2"/>
      <c r="P164" s="2"/>
      <c r="Q164" s="4"/>
      <c r="R164" s="4"/>
      <c r="S164" s="2"/>
      <c r="T164" s="2"/>
      <c r="U164" s="2"/>
      <c r="V164" s="2" t="s">
        <v>445</v>
      </c>
      <c r="W164" s="1">
        <v>3068305886</v>
      </c>
      <c r="X164" s="3">
        <v>43228</v>
      </c>
      <c r="Y164" s="5">
        <v>160</v>
      </c>
      <c r="Z164" s="4">
        <v>1207</v>
      </c>
      <c r="AA164" s="26"/>
      <c r="AB164" s="26"/>
      <c r="AC164" s="26"/>
      <c r="AD164" s="26"/>
      <c r="AE164" s="26"/>
      <c r="AF164" s="26"/>
    </row>
    <row r="165" spans="1:32" ht="60">
      <c r="A165" s="1"/>
      <c r="B165" s="2" t="str">
        <f>HYPERLINK("https://my.zakupki.prom.ua/remote/dispatcher/state_purchase_view/7068165","UA-2018-05-08-002578-a")</f>
        <v>UA-2018-05-08-002578-a</v>
      </c>
      <c r="C165" s="2" t="s">
        <v>166</v>
      </c>
      <c r="D165" s="2" t="s">
        <v>53</v>
      </c>
      <c r="E165" s="2" t="s">
        <v>125</v>
      </c>
      <c r="F165" s="3">
        <v>43228</v>
      </c>
      <c r="G165" s="2" t="s">
        <v>246</v>
      </c>
      <c r="H165" s="1">
        <v>1</v>
      </c>
      <c r="I165" s="4">
        <v>13130</v>
      </c>
      <c r="J165" s="2" t="s">
        <v>158</v>
      </c>
      <c r="K165" s="1">
        <v>1</v>
      </c>
      <c r="L165" s="4">
        <v>13130</v>
      </c>
      <c r="M165" s="2" t="s">
        <v>56</v>
      </c>
      <c r="N165" s="2" t="s">
        <v>161</v>
      </c>
      <c r="O165" s="2" t="s">
        <v>77</v>
      </c>
      <c r="P165" s="2" t="s">
        <v>161</v>
      </c>
      <c r="Q165" s="4">
        <v>13130</v>
      </c>
      <c r="R165" s="4">
        <v>13130</v>
      </c>
      <c r="S165" s="2"/>
      <c r="T165" s="2"/>
      <c r="U165" s="2"/>
      <c r="V165" s="2" t="s">
        <v>228</v>
      </c>
      <c r="W165" s="1">
        <v>41500231</v>
      </c>
      <c r="X165" s="3">
        <v>43228</v>
      </c>
      <c r="Y165" s="5">
        <v>161</v>
      </c>
      <c r="Z165" s="4">
        <v>13130</v>
      </c>
      <c r="AA165" s="26"/>
      <c r="AB165" s="36">
        <v>43465</v>
      </c>
      <c r="AC165" s="37">
        <v>43465</v>
      </c>
      <c r="AD165" s="26" t="s">
        <v>284</v>
      </c>
      <c r="AE165" s="38"/>
      <c r="AF165" s="38"/>
    </row>
    <row r="166" spans="1:32" ht="45">
      <c r="A166" s="1"/>
      <c r="B166" s="2" t="str">
        <f>HYPERLINK("https://my.zakupki.prom.ua/remote/dispatcher/state_purchase_view/7068055","UA-2018-05-08-002560-a")</f>
        <v>UA-2018-05-08-002560-a</v>
      </c>
      <c r="C166" s="2" t="s">
        <v>75</v>
      </c>
      <c r="D166" s="2" t="s">
        <v>51</v>
      </c>
      <c r="E166" s="2" t="s">
        <v>125</v>
      </c>
      <c r="F166" s="3">
        <v>43228</v>
      </c>
      <c r="G166" s="2" t="s">
        <v>246</v>
      </c>
      <c r="H166" s="1">
        <v>1</v>
      </c>
      <c r="I166" s="4">
        <v>18000</v>
      </c>
      <c r="J166" s="2" t="s">
        <v>158</v>
      </c>
      <c r="K166" s="1">
        <v>20</v>
      </c>
      <c r="L166" s="4">
        <v>900</v>
      </c>
      <c r="M166" s="2" t="s">
        <v>56</v>
      </c>
      <c r="N166" s="2" t="s">
        <v>161</v>
      </c>
      <c r="O166" s="2" t="s">
        <v>77</v>
      </c>
      <c r="P166" s="2" t="s">
        <v>161</v>
      </c>
      <c r="Q166" s="4">
        <v>18000</v>
      </c>
      <c r="R166" s="4">
        <v>900</v>
      </c>
      <c r="S166" s="2"/>
      <c r="T166" s="2"/>
      <c r="U166" s="2"/>
      <c r="V166" s="2" t="s">
        <v>82</v>
      </c>
      <c r="W166" s="1">
        <v>2768401154</v>
      </c>
      <c r="X166" s="3">
        <v>43228</v>
      </c>
      <c r="Y166" s="5">
        <v>162</v>
      </c>
      <c r="Z166" s="4">
        <v>18000</v>
      </c>
      <c r="AA166" s="36"/>
      <c r="AB166" s="36"/>
      <c r="AC166" s="37"/>
      <c r="AD166" s="26"/>
      <c r="AE166" s="38"/>
      <c r="AF166" s="38"/>
    </row>
    <row r="167" spans="1:32" ht="60">
      <c r="A167" s="1"/>
      <c r="B167" s="2" t="str">
        <f>HYPERLINK("https://my.zakupki.prom.ua/remote/dispatcher/state_purchase_view/7068152","UA-2018-05-08-002573-a")</f>
        <v>UA-2018-05-08-002573-a</v>
      </c>
      <c r="C167" s="2" t="s">
        <v>190</v>
      </c>
      <c r="D167" s="2" t="s">
        <v>34</v>
      </c>
      <c r="E167" s="2" t="s">
        <v>125</v>
      </c>
      <c r="F167" s="3">
        <v>43228</v>
      </c>
      <c r="G167" s="2" t="s">
        <v>246</v>
      </c>
      <c r="H167" s="1">
        <v>1</v>
      </c>
      <c r="I167" s="4">
        <v>54494</v>
      </c>
      <c r="J167" s="2" t="s">
        <v>158</v>
      </c>
      <c r="K167" s="1">
        <v>1</v>
      </c>
      <c r="L167" s="4">
        <v>54494</v>
      </c>
      <c r="M167" s="2" t="s">
        <v>56</v>
      </c>
      <c r="N167" s="2" t="s">
        <v>161</v>
      </c>
      <c r="O167" s="2" t="s">
        <v>77</v>
      </c>
      <c r="P167" s="2" t="s">
        <v>161</v>
      </c>
      <c r="Q167" s="4">
        <v>54494</v>
      </c>
      <c r="R167" s="4">
        <v>54494</v>
      </c>
      <c r="S167" s="2"/>
      <c r="T167" s="2"/>
      <c r="U167" s="2"/>
      <c r="V167" s="2" t="s">
        <v>228</v>
      </c>
      <c r="W167" s="1">
        <v>41500231</v>
      </c>
      <c r="X167" s="3">
        <v>43228</v>
      </c>
      <c r="Y167" s="5">
        <v>163</v>
      </c>
      <c r="Z167" s="4">
        <v>54494</v>
      </c>
      <c r="AA167" s="36">
        <v>43137</v>
      </c>
      <c r="AB167" s="36">
        <v>43465</v>
      </c>
      <c r="AC167" s="37">
        <v>43465</v>
      </c>
      <c r="AD167" s="26" t="s">
        <v>284</v>
      </c>
      <c r="AE167" s="38"/>
      <c r="AF167" s="38"/>
    </row>
    <row r="168" spans="1:32" ht="30">
      <c r="A168" s="1"/>
      <c r="B168" s="7" t="s">
        <v>448</v>
      </c>
      <c r="C168" s="7" t="s">
        <v>447</v>
      </c>
      <c r="D168" s="7" t="s">
        <v>447</v>
      </c>
      <c r="E168" s="8">
        <v>500</v>
      </c>
      <c r="F168" s="3"/>
      <c r="G168" s="2"/>
      <c r="H168" s="1"/>
      <c r="I168" s="4"/>
      <c r="J168" s="2"/>
      <c r="K168" s="1"/>
      <c r="L168" s="4"/>
      <c r="M168" s="2"/>
      <c r="N168" s="2"/>
      <c r="O168" s="2"/>
      <c r="P168" s="2"/>
      <c r="Q168" s="4"/>
      <c r="R168" s="4"/>
      <c r="S168" s="2"/>
      <c r="T168" s="2"/>
      <c r="U168" s="2"/>
      <c r="V168" s="2" t="s">
        <v>445</v>
      </c>
      <c r="W168" s="1">
        <v>3068305686</v>
      </c>
      <c r="X168" s="3">
        <v>43228</v>
      </c>
      <c r="Y168" s="5">
        <v>164</v>
      </c>
      <c r="Z168" s="4">
        <v>500</v>
      </c>
      <c r="AA168" s="26"/>
      <c r="AB168" s="36"/>
      <c r="AC168" s="37"/>
      <c r="AD168" s="26"/>
      <c r="AE168" s="38"/>
      <c r="AF168" s="38"/>
    </row>
    <row r="169" spans="1:32" ht="60">
      <c r="A169" s="1"/>
      <c r="B169" s="2" t="str">
        <f>HYPERLINK("https://my.zakupki.prom.ua/remote/dispatcher/state_purchase_view/7068094","UA-2018-05-08-002564-a")</f>
        <v>UA-2018-05-08-002564-a</v>
      </c>
      <c r="C169" s="2" t="s">
        <v>63</v>
      </c>
      <c r="D169" s="2" t="s">
        <v>26</v>
      </c>
      <c r="E169" s="2" t="s">
        <v>125</v>
      </c>
      <c r="F169" s="3">
        <v>43228</v>
      </c>
      <c r="G169" s="2" t="s">
        <v>246</v>
      </c>
      <c r="H169" s="1">
        <v>1</v>
      </c>
      <c r="I169" s="4">
        <v>195320</v>
      </c>
      <c r="J169" s="2" t="s">
        <v>158</v>
      </c>
      <c r="K169" s="1">
        <v>915</v>
      </c>
      <c r="L169" s="4">
        <v>213.46448087431693</v>
      </c>
      <c r="M169" s="2" t="s">
        <v>56</v>
      </c>
      <c r="N169" s="2" t="s">
        <v>161</v>
      </c>
      <c r="O169" s="2" t="s">
        <v>77</v>
      </c>
      <c r="P169" s="2" t="s">
        <v>161</v>
      </c>
      <c r="Q169" s="4">
        <v>195320</v>
      </c>
      <c r="R169" s="4">
        <v>213.46448087431693</v>
      </c>
      <c r="S169" s="2"/>
      <c r="T169" s="2"/>
      <c r="U169" s="2"/>
      <c r="V169" s="2" t="s">
        <v>226</v>
      </c>
      <c r="W169" s="1">
        <v>37704789</v>
      </c>
      <c r="X169" s="3">
        <v>43228</v>
      </c>
      <c r="Y169" s="5">
        <v>165</v>
      </c>
      <c r="Z169" s="4">
        <v>195320</v>
      </c>
      <c r="AA169" s="43"/>
      <c r="AB169" s="43"/>
      <c r="AC169" s="43"/>
      <c r="AD169" s="43"/>
      <c r="AE169" s="39"/>
      <c r="AF169" s="39"/>
    </row>
    <row r="170" spans="1:32" ht="60">
      <c r="A170" s="1"/>
      <c r="B170" s="7" t="s">
        <v>450</v>
      </c>
      <c r="C170" s="7" t="s">
        <v>449</v>
      </c>
      <c r="D170" s="7" t="s">
        <v>449</v>
      </c>
      <c r="E170" s="8">
        <v>8040</v>
      </c>
      <c r="F170" s="3"/>
      <c r="G170" s="2"/>
      <c r="H170" s="1"/>
      <c r="I170" s="4"/>
      <c r="J170" s="2"/>
      <c r="K170" s="1"/>
      <c r="L170" s="4"/>
      <c r="M170" s="2"/>
      <c r="N170" s="2"/>
      <c r="O170" s="2"/>
      <c r="P170" s="2"/>
      <c r="Q170" s="4"/>
      <c r="R170" s="4"/>
      <c r="S170" s="2"/>
      <c r="T170" s="2"/>
      <c r="U170" s="2"/>
      <c r="V170" s="2" t="s">
        <v>226</v>
      </c>
      <c r="W170" s="1">
        <v>37704789</v>
      </c>
      <c r="X170" s="3">
        <v>43228</v>
      </c>
      <c r="Y170" s="5">
        <v>166</v>
      </c>
      <c r="Z170" s="4">
        <v>8040</v>
      </c>
      <c r="AA170" s="26"/>
      <c r="AB170" s="36">
        <v>43465</v>
      </c>
      <c r="AC170" s="37">
        <v>43465</v>
      </c>
      <c r="AD170" s="26" t="s">
        <v>284</v>
      </c>
      <c r="AE170" s="38"/>
      <c r="AF170" s="38"/>
    </row>
    <row r="171" spans="1:32" ht="60">
      <c r="A171" s="1"/>
      <c r="B171" s="2" t="str">
        <f>HYPERLINK("https://my.zakupki.prom.ua/remote/dispatcher/state_purchase_view/7818683","UA-2018-07-25-002092-b")</f>
        <v>UA-2018-07-25-002092-b</v>
      </c>
      <c r="C171" s="2" t="s">
        <v>263</v>
      </c>
      <c r="D171" s="2" t="s">
        <v>4</v>
      </c>
      <c r="E171" s="2" t="s">
        <v>125</v>
      </c>
      <c r="F171" s="3">
        <v>43306</v>
      </c>
      <c r="G171" s="2" t="s">
        <v>246</v>
      </c>
      <c r="H171" s="1">
        <v>1</v>
      </c>
      <c r="I171" s="4">
        <v>46633.5</v>
      </c>
      <c r="J171" s="2" t="s">
        <v>158</v>
      </c>
      <c r="K171" s="1">
        <v>126</v>
      </c>
      <c r="L171" s="4">
        <v>370.10714285714283</v>
      </c>
      <c r="M171" s="2" t="s">
        <v>56</v>
      </c>
      <c r="N171" s="2" t="s">
        <v>161</v>
      </c>
      <c r="O171" s="2" t="s">
        <v>77</v>
      </c>
      <c r="P171" s="2" t="s">
        <v>161</v>
      </c>
      <c r="Q171" s="4">
        <v>46633.5</v>
      </c>
      <c r="R171" s="4">
        <v>370.10714285714283</v>
      </c>
      <c r="S171" s="2"/>
      <c r="T171" s="2"/>
      <c r="U171" s="2"/>
      <c r="V171" s="2" t="s">
        <v>226</v>
      </c>
      <c r="W171" s="1">
        <v>37704789</v>
      </c>
      <c r="X171" s="3">
        <v>43228</v>
      </c>
      <c r="Y171" s="5">
        <v>167</v>
      </c>
      <c r="Z171" s="4">
        <v>46633.5</v>
      </c>
      <c r="AA171" s="36">
        <v>43181</v>
      </c>
      <c r="AB171" s="36">
        <v>43465</v>
      </c>
      <c r="AC171" s="37">
        <v>43465</v>
      </c>
      <c r="AD171" s="26" t="s">
        <v>284</v>
      </c>
      <c r="AE171" s="38"/>
      <c r="AF171" s="38"/>
    </row>
    <row r="172" spans="1:32" ht="30">
      <c r="A172" s="1"/>
      <c r="B172" s="7" t="s">
        <v>451</v>
      </c>
      <c r="C172" s="7" t="s">
        <v>452</v>
      </c>
      <c r="D172" s="7" t="s">
        <v>452</v>
      </c>
      <c r="E172" s="8">
        <v>1291</v>
      </c>
      <c r="F172" s="3"/>
      <c r="G172" s="2"/>
      <c r="H172" s="1"/>
      <c r="I172" s="4"/>
      <c r="J172" s="2"/>
      <c r="K172" s="1"/>
      <c r="L172" s="4"/>
      <c r="M172" s="2"/>
      <c r="N172" s="2"/>
      <c r="O172" s="2"/>
      <c r="P172" s="2"/>
      <c r="Q172" s="4"/>
      <c r="R172" s="4"/>
      <c r="S172" s="2"/>
      <c r="T172" s="2"/>
      <c r="U172" s="2"/>
      <c r="V172" s="2" t="s">
        <v>204</v>
      </c>
      <c r="W172" s="2">
        <v>2419115749</v>
      </c>
      <c r="X172" s="3">
        <v>43228</v>
      </c>
      <c r="Y172" s="5">
        <v>168</v>
      </c>
      <c r="Z172" s="4">
        <v>1291</v>
      </c>
      <c r="AA172" s="26"/>
      <c r="AB172" s="26"/>
      <c r="AC172" s="26"/>
      <c r="AD172" s="26"/>
      <c r="AE172" s="26"/>
      <c r="AF172" s="26"/>
    </row>
    <row r="173" spans="1:32" ht="45">
      <c r="A173" s="1"/>
      <c r="B173" s="7" t="s">
        <v>454</v>
      </c>
      <c r="C173" s="7" t="s">
        <v>453</v>
      </c>
      <c r="D173" s="7" t="s">
        <v>453</v>
      </c>
      <c r="E173" s="8">
        <v>6485.99</v>
      </c>
      <c r="F173" s="3"/>
      <c r="G173" s="2"/>
      <c r="H173" s="1"/>
      <c r="I173" s="4"/>
      <c r="J173" s="2"/>
      <c r="K173" s="1"/>
      <c r="L173" s="4"/>
      <c r="M173" s="2"/>
      <c r="N173" s="2"/>
      <c r="O173" s="2"/>
      <c r="P173" s="2"/>
      <c r="Q173" s="4"/>
      <c r="R173" s="4"/>
      <c r="S173" s="2"/>
      <c r="T173" s="2"/>
      <c r="U173" s="2"/>
      <c r="V173" s="2" t="s">
        <v>455</v>
      </c>
      <c r="W173" s="1">
        <v>21560766</v>
      </c>
      <c r="X173" s="3">
        <v>43230</v>
      </c>
      <c r="Y173" s="5">
        <v>169</v>
      </c>
      <c r="Z173" s="4">
        <v>6485.99</v>
      </c>
      <c r="AA173" s="26"/>
      <c r="AB173" s="26"/>
      <c r="AC173" s="26"/>
      <c r="AD173" s="26"/>
      <c r="AE173" s="26"/>
      <c r="AF173" s="26"/>
    </row>
    <row r="174" spans="1:32" ht="75">
      <c r="A174" s="1"/>
      <c r="B174" s="2" t="str">
        <f>HYPERLINK("https://my.zakupki.prom.ua/remote/dispatcher/state_purchase_view/7128545","UA-2018-05-15-002228-a")</f>
        <v>UA-2018-05-15-002228-a</v>
      </c>
      <c r="C174" s="2" t="s">
        <v>110</v>
      </c>
      <c r="D174" s="2" t="s">
        <v>45</v>
      </c>
      <c r="E174" s="2" t="s">
        <v>125</v>
      </c>
      <c r="F174" s="3">
        <v>43235</v>
      </c>
      <c r="G174" s="2" t="s">
        <v>246</v>
      </c>
      <c r="H174" s="1">
        <v>1</v>
      </c>
      <c r="I174" s="4">
        <v>87600</v>
      </c>
      <c r="J174" s="2" t="s">
        <v>158</v>
      </c>
      <c r="K174" s="1">
        <v>1</v>
      </c>
      <c r="L174" s="4">
        <v>87600</v>
      </c>
      <c r="M174" s="2" t="s">
        <v>56</v>
      </c>
      <c r="N174" s="2" t="s">
        <v>161</v>
      </c>
      <c r="O174" s="2" t="s">
        <v>77</v>
      </c>
      <c r="P174" s="2" t="s">
        <v>161</v>
      </c>
      <c r="Q174" s="4">
        <v>87600</v>
      </c>
      <c r="R174" s="4">
        <v>87600</v>
      </c>
      <c r="S174" s="2"/>
      <c r="T174" s="2"/>
      <c r="U174" s="2"/>
      <c r="V174" s="2" t="s">
        <v>59</v>
      </c>
      <c r="W174" s="1">
        <v>2945518312</v>
      </c>
      <c r="X174" s="16">
        <v>43234</v>
      </c>
      <c r="Y174" s="5">
        <v>170</v>
      </c>
      <c r="Z174" s="4">
        <v>87600</v>
      </c>
      <c r="AA174" s="26"/>
      <c r="AB174" s="26"/>
      <c r="AC174" s="26"/>
      <c r="AD174" s="26"/>
      <c r="AE174" s="26"/>
      <c r="AF174" s="26"/>
    </row>
    <row r="175" spans="1:32" ht="75">
      <c r="A175" s="1"/>
      <c r="B175" s="7" t="s">
        <v>457</v>
      </c>
      <c r="C175" s="7" t="s">
        <v>456</v>
      </c>
      <c r="D175" s="7" t="s">
        <v>456</v>
      </c>
      <c r="E175" s="8">
        <v>10852</v>
      </c>
      <c r="F175" s="3"/>
      <c r="G175" s="2"/>
      <c r="H175" s="1"/>
      <c r="I175" s="4"/>
      <c r="J175" s="2"/>
      <c r="K175" s="1"/>
      <c r="L175" s="4"/>
      <c r="M175" s="2"/>
      <c r="N175" s="2"/>
      <c r="O175" s="2"/>
      <c r="P175" s="2"/>
      <c r="Q175" s="4"/>
      <c r="R175" s="4"/>
      <c r="S175" s="2"/>
      <c r="T175" s="2"/>
      <c r="U175" s="2"/>
      <c r="V175" s="2" t="s">
        <v>458</v>
      </c>
      <c r="W175" s="1">
        <v>2931909837</v>
      </c>
      <c r="X175" s="16">
        <v>43234</v>
      </c>
      <c r="Y175" s="5">
        <v>171</v>
      </c>
      <c r="Z175" s="4">
        <v>10852</v>
      </c>
      <c r="AA175" s="26"/>
      <c r="AB175" s="26"/>
      <c r="AC175" s="26"/>
      <c r="AD175" s="26"/>
      <c r="AE175" s="26"/>
      <c r="AF175" s="26"/>
    </row>
    <row r="176" spans="1:32" ht="45">
      <c r="A176" s="1"/>
      <c r="B176" s="2" t="str">
        <f>HYPERLINK("https://my.zakupki.prom.ua/remote/dispatcher/state_purchase_view/7818346","UA-2018-07-25-002028-b")</f>
        <v>UA-2018-07-25-002028-b</v>
      </c>
      <c r="C176" s="2" t="s">
        <v>142</v>
      </c>
      <c r="D176" s="2" t="s">
        <v>8</v>
      </c>
      <c r="E176" s="2" t="s">
        <v>125</v>
      </c>
      <c r="F176" s="3">
        <v>43306</v>
      </c>
      <c r="G176" s="2" t="s">
        <v>246</v>
      </c>
      <c r="H176" s="1">
        <v>1</v>
      </c>
      <c r="I176" s="4">
        <v>2995.75</v>
      </c>
      <c r="J176" s="2" t="s">
        <v>158</v>
      </c>
      <c r="K176" s="1">
        <v>521</v>
      </c>
      <c r="L176" s="4">
        <v>5.75</v>
      </c>
      <c r="M176" s="2" t="s">
        <v>56</v>
      </c>
      <c r="N176" s="2" t="s">
        <v>161</v>
      </c>
      <c r="O176" s="2" t="s">
        <v>77</v>
      </c>
      <c r="P176" s="2" t="s">
        <v>161</v>
      </c>
      <c r="Q176" s="4">
        <v>2995.75</v>
      </c>
      <c r="R176" s="4">
        <v>5.75</v>
      </c>
      <c r="S176" s="2"/>
      <c r="T176" s="2"/>
      <c r="U176" s="2"/>
      <c r="V176" s="2" t="s">
        <v>244</v>
      </c>
      <c r="W176" s="1">
        <v>22178632</v>
      </c>
      <c r="X176" s="16">
        <v>43241</v>
      </c>
      <c r="Y176" s="5">
        <v>172</v>
      </c>
      <c r="Z176" s="4">
        <v>2995.75</v>
      </c>
      <c r="AA176" s="26"/>
      <c r="AB176" s="26"/>
      <c r="AC176" s="26"/>
      <c r="AD176" s="26"/>
      <c r="AE176" s="26"/>
      <c r="AF176" s="26"/>
    </row>
    <row r="177" spans="1:32" ht="30">
      <c r="A177" s="1"/>
      <c r="B177" s="7" t="s">
        <v>459</v>
      </c>
      <c r="C177" s="7" t="s">
        <v>452</v>
      </c>
      <c r="D177" s="7" t="s">
        <v>452</v>
      </c>
      <c r="E177" s="8">
        <v>3720</v>
      </c>
      <c r="F177" s="3"/>
      <c r="G177" s="2"/>
      <c r="H177" s="1"/>
      <c r="I177" s="4"/>
      <c r="J177" s="2"/>
      <c r="K177" s="1"/>
      <c r="L177" s="4"/>
      <c r="M177" s="2"/>
      <c r="N177" s="2"/>
      <c r="O177" s="2"/>
      <c r="P177" s="2"/>
      <c r="Q177" s="4"/>
      <c r="R177" s="4"/>
      <c r="S177" s="2"/>
      <c r="T177" s="2"/>
      <c r="U177" s="2"/>
      <c r="V177" s="2" t="s">
        <v>122</v>
      </c>
      <c r="W177" s="1">
        <v>2373411924</v>
      </c>
      <c r="X177" s="16">
        <v>43241</v>
      </c>
      <c r="Y177" s="5">
        <v>173</v>
      </c>
      <c r="Z177" s="4">
        <v>3720</v>
      </c>
      <c r="AA177" s="26"/>
      <c r="AB177" s="36"/>
      <c r="AC177" s="37"/>
      <c r="AD177" s="26"/>
      <c r="AE177" s="38"/>
      <c r="AF177" s="38"/>
    </row>
    <row r="178" spans="1:32" ht="45">
      <c r="A178" s="1"/>
      <c r="B178" s="7" t="s">
        <v>461</v>
      </c>
      <c r="C178" s="7" t="s">
        <v>460</v>
      </c>
      <c r="D178" s="7" t="s">
        <v>460</v>
      </c>
      <c r="E178" s="8">
        <v>19100</v>
      </c>
      <c r="F178" s="3"/>
      <c r="G178" s="2"/>
      <c r="H178" s="1"/>
      <c r="I178" s="4"/>
      <c r="J178" s="2"/>
      <c r="K178" s="1"/>
      <c r="L178" s="4"/>
      <c r="M178" s="2"/>
      <c r="N178" s="2"/>
      <c r="O178" s="2"/>
      <c r="P178" s="2"/>
      <c r="Q178" s="4"/>
      <c r="R178" s="4"/>
      <c r="S178" s="2"/>
      <c r="T178" s="2"/>
      <c r="U178" s="2"/>
      <c r="V178" s="2" t="s">
        <v>60</v>
      </c>
      <c r="W178" s="1">
        <v>3227406316</v>
      </c>
      <c r="X178" s="16">
        <v>43241</v>
      </c>
      <c r="Y178" s="5">
        <v>174</v>
      </c>
      <c r="Z178" s="4">
        <v>19100</v>
      </c>
      <c r="AA178" s="36">
        <v>43144</v>
      </c>
      <c r="AB178" s="36">
        <v>43465</v>
      </c>
      <c r="AC178" s="37">
        <v>43465</v>
      </c>
      <c r="AD178" s="26" t="s">
        <v>284</v>
      </c>
      <c r="AE178" s="38"/>
      <c r="AF178" s="38"/>
    </row>
    <row r="179" spans="1:32" ht="90">
      <c r="A179" s="1"/>
      <c r="B179" s="2" t="str">
        <f>HYPERLINK("https://my.zakupki.prom.ua/remote/dispatcher/state_purchase_view/7433468","UA-2018-06-13-003187-a")</f>
        <v>UA-2018-06-13-003187-a</v>
      </c>
      <c r="C179" s="2" t="s">
        <v>258</v>
      </c>
      <c r="D179" s="2" t="s">
        <v>38</v>
      </c>
      <c r="E179" s="2" t="s">
        <v>125</v>
      </c>
      <c r="F179" s="3">
        <v>43264</v>
      </c>
      <c r="G179" s="2" t="s">
        <v>246</v>
      </c>
      <c r="H179" s="1">
        <v>1</v>
      </c>
      <c r="I179" s="4">
        <v>3500</v>
      </c>
      <c r="J179" s="2" t="s">
        <v>158</v>
      </c>
      <c r="K179" s="1">
        <v>1</v>
      </c>
      <c r="L179" s="4">
        <v>3500</v>
      </c>
      <c r="M179" s="2" t="s">
        <v>56</v>
      </c>
      <c r="N179" s="2" t="s">
        <v>161</v>
      </c>
      <c r="O179" s="2" t="s">
        <v>77</v>
      </c>
      <c r="P179" s="2" t="s">
        <v>161</v>
      </c>
      <c r="Q179" s="4">
        <v>3500</v>
      </c>
      <c r="R179" s="4">
        <v>3500</v>
      </c>
      <c r="S179" s="2"/>
      <c r="T179" s="2"/>
      <c r="U179" s="2"/>
      <c r="V179" s="2" t="s">
        <v>229</v>
      </c>
      <c r="W179" s="1">
        <v>38306334</v>
      </c>
      <c r="X179" s="16">
        <v>43241</v>
      </c>
      <c r="Y179" s="5">
        <v>175</v>
      </c>
      <c r="Z179" s="4">
        <v>3500</v>
      </c>
      <c r="AA179" s="26"/>
      <c r="AB179" s="26"/>
      <c r="AC179" s="26"/>
      <c r="AD179" s="26"/>
      <c r="AE179" s="26"/>
      <c r="AF179" s="26"/>
    </row>
    <row r="180" spans="1:32" ht="90">
      <c r="A180" s="1"/>
      <c r="B180" s="2" t="str">
        <f>HYPERLINK("https://my.zakupki.prom.ua/remote/dispatcher/state_purchase_view/7433486","UA-2018-06-13-003193-a")</f>
        <v>UA-2018-06-13-003193-a</v>
      </c>
      <c r="C180" s="2" t="s">
        <v>257</v>
      </c>
      <c r="D180" s="2" t="s">
        <v>38</v>
      </c>
      <c r="E180" s="2" t="s">
        <v>125</v>
      </c>
      <c r="F180" s="3">
        <v>43264</v>
      </c>
      <c r="G180" s="2" t="s">
        <v>246</v>
      </c>
      <c r="H180" s="1">
        <v>1</v>
      </c>
      <c r="I180" s="4">
        <v>3500</v>
      </c>
      <c r="J180" s="2" t="s">
        <v>158</v>
      </c>
      <c r="K180" s="1">
        <v>1</v>
      </c>
      <c r="L180" s="4">
        <v>3500</v>
      </c>
      <c r="M180" s="2" t="s">
        <v>56</v>
      </c>
      <c r="N180" s="2" t="s">
        <v>161</v>
      </c>
      <c r="O180" s="2" t="s">
        <v>77</v>
      </c>
      <c r="P180" s="2" t="s">
        <v>161</v>
      </c>
      <c r="Q180" s="4">
        <v>3500</v>
      </c>
      <c r="R180" s="4">
        <v>3500</v>
      </c>
      <c r="S180" s="2"/>
      <c r="T180" s="2"/>
      <c r="U180" s="2"/>
      <c r="V180" s="2" t="s">
        <v>229</v>
      </c>
      <c r="W180" s="1">
        <v>38306334</v>
      </c>
      <c r="X180" s="16">
        <v>43241</v>
      </c>
      <c r="Y180" s="5">
        <v>176</v>
      </c>
      <c r="Z180" s="4">
        <v>3500</v>
      </c>
      <c r="AA180" s="26"/>
      <c r="AB180" s="26"/>
      <c r="AC180" s="26"/>
      <c r="AD180" s="26"/>
      <c r="AE180" s="26"/>
      <c r="AF180" s="26"/>
    </row>
    <row r="181" spans="1:32" ht="60">
      <c r="A181" s="1"/>
      <c r="B181" s="2" t="str">
        <f>HYPERLINK("https://my.zakupki.prom.ua/remote/dispatcher/state_purchase_view/7809573","UA-2018-07-25-000698-b")</f>
        <v>UA-2018-07-25-000698-b</v>
      </c>
      <c r="C181" s="2" t="s">
        <v>275</v>
      </c>
      <c r="D181" s="2" t="s">
        <v>46</v>
      </c>
      <c r="E181" s="2" t="s">
        <v>125</v>
      </c>
      <c r="F181" s="3">
        <v>43306</v>
      </c>
      <c r="G181" s="2" t="s">
        <v>246</v>
      </c>
      <c r="H181" s="1">
        <v>1</v>
      </c>
      <c r="I181" s="4">
        <v>19200</v>
      </c>
      <c r="J181" s="2" t="s">
        <v>158</v>
      </c>
      <c r="K181" s="1">
        <v>1</v>
      </c>
      <c r="L181" s="4">
        <v>19200</v>
      </c>
      <c r="M181" s="2" t="s">
        <v>56</v>
      </c>
      <c r="N181" s="2" t="s">
        <v>161</v>
      </c>
      <c r="O181" s="2" t="s">
        <v>77</v>
      </c>
      <c r="P181" s="2" t="s">
        <v>161</v>
      </c>
      <c r="Q181" s="4">
        <v>19200</v>
      </c>
      <c r="R181" s="4">
        <v>19200</v>
      </c>
      <c r="S181" s="2"/>
      <c r="T181" s="2"/>
      <c r="U181" s="2"/>
      <c r="V181" s="2" t="s">
        <v>230</v>
      </c>
      <c r="W181" s="1">
        <v>35648513</v>
      </c>
      <c r="X181" s="16">
        <v>43241</v>
      </c>
      <c r="Y181" s="5">
        <v>177</v>
      </c>
      <c r="Z181" s="4">
        <v>19200</v>
      </c>
      <c r="AA181" s="26"/>
      <c r="AB181" s="36">
        <v>43465</v>
      </c>
      <c r="AC181" s="37">
        <v>43465</v>
      </c>
      <c r="AD181" s="26" t="s">
        <v>284</v>
      </c>
      <c r="AE181" s="38"/>
      <c r="AF181" s="38"/>
    </row>
    <row r="182" spans="1:32" ht="45">
      <c r="A182" s="1"/>
      <c r="B182" s="2" t="str">
        <f>HYPERLINK("https://my.zakupki.prom.ua/remote/dispatcher/state_purchase_view/7813644","UA-2018-07-25-001122-b")</f>
        <v>UA-2018-07-25-001122-b</v>
      </c>
      <c r="C182" s="2" t="s">
        <v>285</v>
      </c>
      <c r="D182" s="2" t="s">
        <v>48</v>
      </c>
      <c r="E182" s="2" t="s">
        <v>125</v>
      </c>
      <c r="F182" s="3">
        <v>43306</v>
      </c>
      <c r="G182" s="2" t="s">
        <v>246</v>
      </c>
      <c r="H182" s="1">
        <v>1</v>
      </c>
      <c r="I182" s="4">
        <v>25000</v>
      </c>
      <c r="J182" s="2" t="s">
        <v>158</v>
      </c>
      <c r="K182" s="1">
        <v>1</v>
      </c>
      <c r="L182" s="4">
        <v>25000</v>
      </c>
      <c r="M182" s="2" t="s">
        <v>56</v>
      </c>
      <c r="N182" s="2" t="s">
        <v>161</v>
      </c>
      <c r="O182" s="2" t="s">
        <v>77</v>
      </c>
      <c r="P182" s="2" t="s">
        <v>161</v>
      </c>
      <c r="Q182" s="4">
        <v>25000</v>
      </c>
      <c r="R182" s="4">
        <v>25000</v>
      </c>
      <c r="S182" s="2"/>
      <c r="T182" s="2"/>
      <c r="U182" s="2"/>
      <c r="V182" s="2" t="s">
        <v>237</v>
      </c>
      <c r="W182" s="1">
        <v>3288014291</v>
      </c>
      <c r="X182" s="16">
        <v>43241</v>
      </c>
      <c r="Y182" s="5">
        <v>179</v>
      </c>
      <c r="Z182" s="4">
        <v>25000</v>
      </c>
      <c r="AA182" s="26"/>
      <c r="AB182" s="26"/>
      <c r="AC182" s="26"/>
      <c r="AD182" s="26"/>
      <c r="AE182" s="26"/>
      <c r="AF182" s="26"/>
    </row>
    <row r="183" spans="1:32" ht="30">
      <c r="A183" s="1"/>
      <c r="B183" s="7" t="s">
        <v>466</v>
      </c>
      <c r="C183" s="7" t="s">
        <v>465</v>
      </c>
      <c r="D183" s="7" t="s">
        <v>465</v>
      </c>
      <c r="E183" s="8">
        <v>9000</v>
      </c>
      <c r="F183" s="3"/>
      <c r="G183" s="2"/>
      <c r="H183" s="1"/>
      <c r="I183" s="4"/>
      <c r="J183" s="2"/>
      <c r="K183" s="1"/>
      <c r="L183" s="4"/>
      <c r="M183" s="2"/>
      <c r="N183" s="2"/>
      <c r="O183" s="2"/>
      <c r="P183" s="2"/>
      <c r="Q183" s="4"/>
      <c r="R183" s="4"/>
      <c r="S183" s="2"/>
      <c r="T183" s="2"/>
      <c r="U183" s="2"/>
      <c r="V183" s="2" t="s">
        <v>464</v>
      </c>
      <c r="W183" s="1">
        <v>3219411087</v>
      </c>
      <c r="X183" s="16">
        <v>43241</v>
      </c>
      <c r="Y183" s="5">
        <v>180</v>
      </c>
      <c r="Z183" s="4">
        <v>9000</v>
      </c>
      <c r="AA183" s="26"/>
      <c r="AB183" s="26"/>
      <c r="AC183" s="26"/>
      <c r="AD183" s="26"/>
      <c r="AE183" s="26"/>
      <c r="AF183" s="26"/>
    </row>
    <row r="184" spans="1:32" ht="45">
      <c r="A184" s="1"/>
      <c r="B184" s="2" t="str">
        <f>HYPERLINK("https://my.zakupki.prom.ua/remote/dispatcher/state_purchase_view/7817121","UA-2018-07-25-001771-b")</f>
        <v>UA-2018-07-25-001771-b</v>
      </c>
      <c r="C184" s="2" t="s">
        <v>290</v>
      </c>
      <c r="D184" s="2" t="s">
        <v>7</v>
      </c>
      <c r="E184" s="2" t="s">
        <v>125</v>
      </c>
      <c r="F184" s="3">
        <v>43306</v>
      </c>
      <c r="G184" s="2" t="s">
        <v>246</v>
      </c>
      <c r="H184" s="1">
        <v>1</v>
      </c>
      <c r="I184" s="4">
        <v>6384</v>
      </c>
      <c r="J184" s="2" t="s">
        <v>158</v>
      </c>
      <c r="K184" s="1">
        <v>56</v>
      </c>
      <c r="L184" s="4">
        <v>114</v>
      </c>
      <c r="M184" s="2" t="s">
        <v>56</v>
      </c>
      <c r="N184" s="2" t="s">
        <v>161</v>
      </c>
      <c r="O184" s="2" t="s">
        <v>77</v>
      </c>
      <c r="P184" s="2" t="s">
        <v>161</v>
      </c>
      <c r="Q184" s="4">
        <v>6384</v>
      </c>
      <c r="R184" s="4">
        <v>114</v>
      </c>
      <c r="S184" s="2"/>
      <c r="T184" s="2"/>
      <c r="U184" s="2"/>
      <c r="V184" s="2" t="s">
        <v>204</v>
      </c>
      <c r="W184" s="1">
        <v>2419115749</v>
      </c>
      <c r="X184" s="16">
        <v>43241</v>
      </c>
      <c r="Y184" s="5">
        <v>181</v>
      </c>
      <c r="Z184" s="4">
        <v>6384</v>
      </c>
      <c r="AA184" s="36"/>
      <c r="AB184" s="36"/>
      <c r="AC184" s="37"/>
      <c r="AD184" s="26"/>
      <c r="AE184" s="38"/>
      <c r="AF184" s="38"/>
    </row>
    <row r="185" spans="1:32" ht="45">
      <c r="A185" s="1"/>
      <c r="B185" s="2" t="str">
        <f>HYPERLINK("https://my.zakupki.prom.ua/remote/dispatcher/state_purchase_view/7813700","UA-2018-07-25-001140-b")</f>
        <v>UA-2018-07-25-001140-b</v>
      </c>
      <c r="C185" s="2" t="s">
        <v>286</v>
      </c>
      <c r="D185" s="2" t="s">
        <v>33</v>
      </c>
      <c r="E185" s="2" t="s">
        <v>125</v>
      </c>
      <c r="F185" s="3">
        <v>43306</v>
      </c>
      <c r="G185" s="2" t="s">
        <v>246</v>
      </c>
      <c r="H185" s="1">
        <v>1</v>
      </c>
      <c r="I185" s="4">
        <v>1697</v>
      </c>
      <c r="J185" s="2" t="s">
        <v>158</v>
      </c>
      <c r="K185" s="1">
        <v>1</v>
      </c>
      <c r="L185" s="4">
        <v>1697</v>
      </c>
      <c r="M185" s="2" t="s">
        <v>56</v>
      </c>
      <c r="N185" s="2" t="s">
        <v>161</v>
      </c>
      <c r="O185" s="2" t="s">
        <v>77</v>
      </c>
      <c r="P185" s="2" t="s">
        <v>161</v>
      </c>
      <c r="Q185" s="4">
        <v>1697</v>
      </c>
      <c r="R185" s="4">
        <v>1697</v>
      </c>
      <c r="S185" s="2"/>
      <c r="T185" s="2"/>
      <c r="U185" s="2"/>
      <c r="V185" s="2" t="s">
        <v>236</v>
      </c>
      <c r="W185" s="1">
        <v>3193923935</v>
      </c>
      <c r="X185" s="16">
        <v>43241</v>
      </c>
      <c r="Y185" s="5">
        <v>182</v>
      </c>
      <c r="Z185" s="4">
        <v>1697</v>
      </c>
      <c r="AA185" s="26"/>
      <c r="AB185" s="26"/>
      <c r="AC185" s="26"/>
      <c r="AD185" s="26"/>
      <c r="AE185" s="26"/>
      <c r="AF185" s="26"/>
    </row>
    <row r="186" spans="1:32" ht="30">
      <c r="A186" s="1"/>
      <c r="B186" s="29" t="s">
        <v>468</v>
      </c>
      <c r="C186" s="29" t="s">
        <v>467</v>
      </c>
      <c r="D186" s="29" t="s">
        <v>467</v>
      </c>
      <c r="E186" s="8">
        <v>7796.8</v>
      </c>
      <c r="F186" s="3"/>
      <c r="G186" s="2"/>
      <c r="H186" s="1"/>
      <c r="I186" s="4"/>
      <c r="J186" s="2"/>
      <c r="K186" s="1"/>
      <c r="L186" s="4"/>
      <c r="M186" s="2"/>
      <c r="N186" s="2"/>
      <c r="O186" s="2"/>
      <c r="P186" s="2"/>
      <c r="Q186" s="4"/>
      <c r="R186" s="4"/>
      <c r="S186" s="2"/>
      <c r="T186" s="2"/>
      <c r="U186" s="2"/>
      <c r="V186" s="2" t="s">
        <v>204</v>
      </c>
      <c r="W186" s="1">
        <v>2419115749</v>
      </c>
      <c r="X186" s="16">
        <v>43241</v>
      </c>
      <c r="Y186" s="5">
        <v>183</v>
      </c>
      <c r="Z186" s="4">
        <v>7796.8</v>
      </c>
      <c r="AA186" s="26"/>
      <c r="AB186" s="26"/>
      <c r="AC186" s="26"/>
      <c r="AD186" s="26"/>
      <c r="AE186" s="26"/>
      <c r="AF186" s="26"/>
    </row>
    <row r="187" spans="1:32" ht="45">
      <c r="A187" s="1"/>
      <c r="B187" s="2" t="str">
        <f>HYPERLINK("https://my.zakupki.prom.ua/remote/dispatcher/state_purchase_view/7813901","UA-2018-07-25-001180-b")</f>
        <v>UA-2018-07-25-001180-b</v>
      </c>
      <c r="C187" s="2" t="s">
        <v>277</v>
      </c>
      <c r="D187" s="2" t="s">
        <v>34</v>
      </c>
      <c r="E187" s="2" t="s">
        <v>125</v>
      </c>
      <c r="F187" s="3">
        <v>43306</v>
      </c>
      <c r="G187" s="2" t="s">
        <v>246</v>
      </c>
      <c r="H187" s="1">
        <v>1</v>
      </c>
      <c r="I187" s="4">
        <v>13802.5</v>
      </c>
      <c r="J187" s="2" t="s">
        <v>158</v>
      </c>
      <c r="K187" s="1">
        <v>1</v>
      </c>
      <c r="L187" s="4">
        <v>13802.5</v>
      </c>
      <c r="M187" s="2" t="s">
        <v>56</v>
      </c>
      <c r="N187" s="2" t="s">
        <v>161</v>
      </c>
      <c r="O187" s="2" t="s">
        <v>77</v>
      </c>
      <c r="P187" s="2" t="s">
        <v>161</v>
      </c>
      <c r="Q187" s="4">
        <v>13802.5</v>
      </c>
      <c r="R187" s="4">
        <v>13802.5</v>
      </c>
      <c r="S187" s="2"/>
      <c r="T187" s="2"/>
      <c r="U187" s="2"/>
      <c r="V187" s="2" t="s">
        <v>135</v>
      </c>
      <c r="W187" s="1">
        <v>3059107239</v>
      </c>
      <c r="X187" s="16">
        <v>43241</v>
      </c>
      <c r="Y187" s="5">
        <v>184</v>
      </c>
      <c r="Z187" s="4">
        <v>13802.5</v>
      </c>
      <c r="AA187" s="26"/>
      <c r="AB187" s="26"/>
      <c r="AC187" s="26"/>
      <c r="AD187" s="26"/>
      <c r="AE187" s="26"/>
      <c r="AF187" s="26"/>
    </row>
    <row r="188" spans="1:32" ht="45">
      <c r="A188" s="1"/>
      <c r="B188" s="2" t="str">
        <f>HYPERLINK("https://my.zakupki.prom.ua/remote/dispatcher/state_purchase_view/7814123","UA-2018-07-25-001217-b")</f>
        <v>UA-2018-07-25-001217-b</v>
      </c>
      <c r="C188" s="2" t="s">
        <v>289</v>
      </c>
      <c r="D188" s="2" t="s">
        <v>31</v>
      </c>
      <c r="E188" s="2" t="s">
        <v>125</v>
      </c>
      <c r="F188" s="3">
        <v>43306</v>
      </c>
      <c r="G188" s="2" t="s">
        <v>246</v>
      </c>
      <c r="H188" s="1">
        <v>1</v>
      </c>
      <c r="I188" s="4">
        <v>1500</v>
      </c>
      <c r="J188" s="2" t="s">
        <v>158</v>
      </c>
      <c r="K188" s="1">
        <v>1</v>
      </c>
      <c r="L188" s="4">
        <v>1500</v>
      </c>
      <c r="M188" s="2" t="s">
        <v>56</v>
      </c>
      <c r="N188" s="2" t="s">
        <v>161</v>
      </c>
      <c r="O188" s="2" t="s">
        <v>77</v>
      </c>
      <c r="P188" s="2" t="s">
        <v>161</v>
      </c>
      <c r="Q188" s="4">
        <v>1500</v>
      </c>
      <c r="R188" s="4">
        <v>1500</v>
      </c>
      <c r="S188" s="2"/>
      <c r="T188" s="2"/>
      <c r="U188" s="2"/>
      <c r="V188" s="2" t="s">
        <v>164</v>
      </c>
      <c r="W188" s="1">
        <v>2944912898</v>
      </c>
      <c r="X188" s="16">
        <v>43241</v>
      </c>
      <c r="Y188" s="5">
        <v>185</v>
      </c>
      <c r="Z188" s="4">
        <v>1500</v>
      </c>
      <c r="AA188" s="36">
        <v>43171</v>
      </c>
      <c r="AB188" s="36">
        <v>43459</v>
      </c>
      <c r="AC188" s="37">
        <v>43459</v>
      </c>
      <c r="AD188" s="26" t="s">
        <v>284</v>
      </c>
      <c r="AE188" s="38"/>
      <c r="AF188" s="38"/>
    </row>
    <row r="189" spans="1:32" ht="45">
      <c r="A189" s="1"/>
      <c r="B189" s="2" t="str">
        <f>HYPERLINK("https://my.zakupki.prom.ua/remote/dispatcher/state_purchase_view/7814165","UA-2018-07-25-001228-b")</f>
        <v>UA-2018-07-25-001228-b</v>
      </c>
      <c r="C189" s="2" t="s">
        <v>289</v>
      </c>
      <c r="D189" s="2" t="s">
        <v>31</v>
      </c>
      <c r="E189" s="2" t="s">
        <v>125</v>
      </c>
      <c r="F189" s="3">
        <v>43306</v>
      </c>
      <c r="G189" s="2" t="s">
        <v>246</v>
      </c>
      <c r="H189" s="1">
        <v>1</v>
      </c>
      <c r="I189" s="4">
        <v>16000</v>
      </c>
      <c r="J189" s="2" t="s">
        <v>158</v>
      </c>
      <c r="K189" s="1">
        <v>1</v>
      </c>
      <c r="L189" s="4">
        <v>16000</v>
      </c>
      <c r="M189" s="2" t="s">
        <v>56</v>
      </c>
      <c r="N189" s="2" t="s">
        <v>161</v>
      </c>
      <c r="O189" s="2" t="s">
        <v>77</v>
      </c>
      <c r="P189" s="2" t="s">
        <v>161</v>
      </c>
      <c r="Q189" s="4">
        <v>16000</v>
      </c>
      <c r="R189" s="4">
        <v>16000</v>
      </c>
      <c r="S189" s="2"/>
      <c r="T189" s="2"/>
      <c r="U189" s="2"/>
      <c r="V189" s="2" t="s">
        <v>164</v>
      </c>
      <c r="W189" s="1">
        <v>2944912898</v>
      </c>
      <c r="X189" s="16">
        <v>43241</v>
      </c>
      <c r="Y189" s="5">
        <v>186</v>
      </c>
      <c r="Z189" s="4">
        <v>16000</v>
      </c>
      <c r="AA189" s="26"/>
      <c r="AB189" s="36"/>
      <c r="AC189" s="37"/>
      <c r="AD189" s="26"/>
      <c r="AE189" s="38"/>
      <c r="AF189" s="38"/>
    </row>
    <row r="190" spans="1:32" ht="30">
      <c r="A190" s="1"/>
      <c r="B190" s="7" t="s">
        <v>463</v>
      </c>
      <c r="C190" s="7" t="s">
        <v>462</v>
      </c>
      <c r="D190" s="7" t="s">
        <v>462</v>
      </c>
      <c r="E190" s="8">
        <v>5000</v>
      </c>
      <c r="F190" s="3"/>
      <c r="G190" s="2"/>
      <c r="H190" s="1"/>
      <c r="I190" s="4"/>
      <c r="J190" s="2"/>
      <c r="K190" s="1"/>
      <c r="L190" s="4"/>
      <c r="M190" s="2"/>
      <c r="N190" s="2"/>
      <c r="O190" s="2"/>
      <c r="P190" s="2"/>
      <c r="Q190" s="4"/>
      <c r="R190" s="4"/>
      <c r="S190" s="2"/>
      <c r="T190" s="2"/>
      <c r="U190" s="2"/>
      <c r="V190" s="2" t="s">
        <v>464</v>
      </c>
      <c r="W190" s="1">
        <v>3219411087</v>
      </c>
      <c r="X190" s="16">
        <v>43241</v>
      </c>
      <c r="Y190" s="5">
        <v>187</v>
      </c>
      <c r="Z190" s="4">
        <v>5000</v>
      </c>
      <c r="AA190" s="36">
        <v>43180</v>
      </c>
      <c r="AB190" s="36">
        <v>43465</v>
      </c>
      <c r="AC190" s="37">
        <v>43465</v>
      </c>
      <c r="AD190" s="26" t="s">
        <v>284</v>
      </c>
      <c r="AE190" s="38"/>
      <c r="AF190" s="38"/>
    </row>
    <row r="191" spans="1:32" ht="60">
      <c r="A191" s="1"/>
      <c r="B191" s="2" t="str">
        <f>HYPERLINK("https://my.zakupki.prom.ua/remote/dispatcher/state_purchase_view/7814555","UA-2018-07-25-001289-b")</f>
        <v>UA-2018-07-25-001289-b</v>
      </c>
      <c r="C191" s="2" t="s">
        <v>287</v>
      </c>
      <c r="D191" s="2" t="s">
        <v>36</v>
      </c>
      <c r="E191" s="2" t="s">
        <v>125</v>
      </c>
      <c r="F191" s="3">
        <v>43306</v>
      </c>
      <c r="G191" s="2" t="s">
        <v>246</v>
      </c>
      <c r="H191" s="1">
        <v>1</v>
      </c>
      <c r="I191" s="4">
        <v>40000</v>
      </c>
      <c r="J191" s="2" t="s">
        <v>158</v>
      </c>
      <c r="K191" s="1">
        <v>1</v>
      </c>
      <c r="L191" s="4">
        <v>40000</v>
      </c>
      <c r="M191" s="2" t="s">
        <v>56</v>
      </c>
      <c r="N191" s="2" t="s">
        <v>232</v>
      </c>
      <c r="O191" s="2" t="s">
        <v>77</v>
      </c>
      <c r="P191" s="2" t="s">
        <v>161</v>
      </c>
      <c r="Q191" s="4">
        <v>40000</v>
      </c>
      <c r="R191" s="4">
        <v>40000</v>
      </c>
      <c r="S191" s="2"/>
      <c r="T191" s="2"/>
      <c r="U191" s="2"/>
      <c r="V191" s="2" t="s">
        <v>181</v>
      </c>
      <c r="W191" s="1">
        <v>21560766</v>
      </c>
      <c r="X191" s="16">
        <v>43241</v>
      </c>
      <c r="Y191" s="5">
        <v>188</v>
      </c>
      <c r="Z191" s="4">
        <v>40000</v>
      </c>
      <c r="AA191" s="26"/>
      <c r="AB191" s="36">
        <v>43465</v>
      </c>
      <c r="AC191" s="37">
        <v>43465</v>
      </c>
      <c r="AD191" s="26" t="s">
        <v>284</v>
      </c>
      <c r="AE191" s="38"/>
      <c r="AF191" s="38"/>
    </row>
    <row r="192" spans="1:32" ht="60">
      <c r="A192" s="1"/>
      <c r="B192" s="7" t="s">
        <v>470</v>
      </c>
      <c r="C192" s="7" t="s">
        <v>469</v>
      </c>
      <c r="D192" s="7" t="s">
        <v>469</v>
      </c>
      <c r="E192" s="8">
        <v>724.79</v>
      </c>
      <c r="F192" s="3"/>
      <c r="G192" s="2"/>
      <c r="H192" s="1"/>
      <c r="I192" s="4"/>
      <c r="J192" s="2"/>
      <c r="K192" s="1"/>
      <c r="L192" s="4"/>
      <c r="M192" s="2"/>
      <c r="N192" s="2"/>
      <c r="O192" s="2"/>
      <c r="P192" s="2"/>
      <c r="Q192" s="4"/>
      <c r="R192" s="4"/>
      <c r="S192" s="2"/>
      <c r="T192" s="2"/>
      <c r="U192" s="2"/>
      <c r="V192" s="2" t="s">
        <v>181</v>
      </c>
      <c r="W192" s="1">
        <v>21560766</v>
      </c>
      <c r="X192" s="16">
        <v>43244</v>
      </c>
      <c r="Y192" s="5">
        <v>189</v>
      </c>
      <c r="Z192" s="4">
        <v>724.79</v>
      </c>
      <c r="AA192" s="26"/>
      <c r="AB192" s="36"/>
      <c r="AC192" s="37"/>
      <c r="AD192" s="26"/>
      <c r="AE192" s="38"/>
      <c r="AF192" s="38"/>
    </row>
    <row r="193" spans="1:32" ht="150">
      <c r="A193" s="1"/>
      <c r="B193" s="2" t="str">
        <f>HYPERLINK("https://my.zakupki.prom.ua/remote/dispatcher/state_purchase_view/7433507","UA-2018-06-13-003206-a")</f>
        <v>UA-2018-06-13-003206-a</v>
      </c>
      <c r="C193" s="2" t="s">
        <v>103</v>
      </c>
      <c r="D193" s="2" t="s">
        <v>42</v>
      </c>
      <c r="E193" s="2" t="s">
        <v>125</v>
      </c>
      <c r="F193" s="3">
        <v>43264</v>
      </c>
      <c r="G193" s="2" t="s">
        <v>246</v>
      </c>
      <c r="H193" s="1">
        <v>1</v>
      </c>
      <c r="I193" s="4">
        <v>123872.45</v>
      </c>
      <c r="J193" s="2" t="s">
        <v>158</v>
      </c>
      <c r="K193" s="1">
        <v>1</v>
      </c>
      <c r="L193" s="4">
        <v>123872.45</v>
      </c>
      <c r="M193" s="2" t="s">
        <v>56</v>
      </c>
      <c r="N193" s="2" t="s">
        <v>161</v>
      </c>
      <c r="O193" s="2" t="s">
        <v>77</v>
      </c>
      <c r="P193" s="2" t="s">
        <v>161</v>
      </c>
      <c r="Q193" s="4">
        <v>123872.45</v>
      </c>
      <c r="R193" s="4">
        <v>123872.45</v>
      </c>
      <c r="S193" s="2"/>
      <c r="T193" s="2"/>
      <c r="U193" s="2"/>
      <c r="V193" s="2" t="s">
        <v>174</v>
      </c>
      <c r="W193" s="1">
        <v>40329476</v>
      </c>
      <c r="X193" s="16">
        <v>43252</v>
      </c>
      <c r="Y193" s="5">
        <v>190</v>
      </c>
      <c r="Z193" s="4">
        <v>123872.45</v>
      </c>
      <c r="AA193" s="26"/>
      <c r="AB193" s="26"/>
      <c r="AC193" s="26"/>
      <c r="AD193" s="26"/>
      <c r="AE193" s="26"/>
      <c r="AF193" s="26"/>
    </row>
    <row r="194" spans="1:32" ht="120">
      <c r="A194" s="1"/>
      <c r="B194" s="2" t="str">
        <f>HYPERLINK("https://my.zakupki.prom.ua/remote/dispatcher/state_purchase_view/7433517","UA-2018-06-13-003214-a")</f>
        <v>UA-2018-06-13-003214-a</v>
      </c>
      <c r="C194" s="2" t="s">
        <v>95</v>
      </c>
      <c r="D194" s="2" t="s">
        <v>41</v>
      </c>
      <c r="E194" s="2" t="s">
        <v>125</v>
      </c>
      <c r="F194" s="3">
        <v>43264</v>
      </c>
      <c r="G194" s="2" t="s">
        <v>246</v>
      </c>
      <c r="H194" s="1">
        <v>1</v>
      </c>
      <c r="I194" s="4">
        <v>15000</v>
      </c>
      <c r="J194" s="2" t="s">
        <v>158</v>
      </c>
      <c r="K194" s="1">
        <v>1</v>
      </c>
      <c r="L194" s="4">
        <v>15000</v>
      </c>
      <c r="M194" s="2" t="s">
        <v>56</v>
      </c>
      <c r="N194" s="2" t="s">
        <v>161</v>
      </c>
      <c r="O194" s="2" t="s">
        <v>77</v>
      </c>
      <c r="P194" s="2" t="s">
        <v>161</v>
      </c>
      <c r="Q194" s="4">
        <v>15000</v>
      </c>
      <c r="R194" s="4">
        <v>15000</v>
      </c>
      <c r="S194" s="2"/>
      <c r="T194" s="2"/>
      <c r="U194" s="2"/>
      <c r="V194" s="2" t="s">
        <v>176</v>
      </c>
      <c r="W194" s="1">
        <v>33277477</v>
      </c>
      <c r="X194" s="16">
        <v>43252</v>
      </c>
      <c r="Y194" s="5">
        <v>191</v>
      </c>
      <c r="Z194" s="4">
        <v>15000</v>
      </c>
      <c r="AA194" s="26"/>
      <c r="AB194" s="36"/>
      <c r="AC194" s="37"/>
      <c r="AD194" s="26"/>
      <c r="AE194" s="38"/>
      <c r="AF194" s="38"/>
    </row>
    <row r="195" spans="1:32" ht="90">
      <c r="A195" s="1"/>
      <c r="B195" s="2" t="str">
        <f>HYPERLINK("https://my.zakupki.prom.ua/remote/dispatcher/state_purchase_view/7433533","UA-2018-06-13-003217-a")</f>
        <v>UA-2018-06-13-003217-a</v>
      </c>
      <c r="C195" s="2" t="s">
        <v>256</v>
      </c>
      <c r="D195" s="2" t="s">
        <v>38</v>
      </c>
      <c r="E195" s="2" t="s">
        <v>125</v>
      </c>
      <c r="F195" s="3">
        <v>43264</v>
      </c>
      <c r="G195" s="2" t="s">
        <v>246</v>
      </c>
      <c r="H195" s="1">
        <v>1</v>
      </c>
      <c r="I195" s="4">
        <v>3500</v>
      </c>
      <c r="J195" s="2" t="s">
        <v>158</v>
      </c>
      <c r="K195" s="1">
        <v>1</v>
      </c>
      <c r="L195" s="4">
        <v>3500</v>
      </c>
      <c r="M195" s="2" t="s">
        <v>56</v>
      </c>
      <c r="N195" s="2" t="s">
        <v>161</v>
      </c>
      <c r="O195" s="2" t="s">
        <v>77</v>
      </c>
      <c r="P195" s="2" t="s">
        <v>161</v>
      </c>
      <c r="Q195" s="4">
        <v>3500</v>
      </c>
      <c r="R195" s="4">
        <v>3500</v>
      </c>
      <c r="S195" s="2"/>
      <c r="T195" s="2"/>
      <c r="U195" s="2"/>
      <c r="V195" s="2" t="s">
        <v>229</v>
      </c>
      <c r="W195" s="1">
        <v>38306334</v>
      </c>
      <c r="X195" s="16">
        <v>43252</v>
      </c>
      <c r="Y195" s="5">
        <v>192</v>
      </c>
      <c r="Z195" s="4">
        <v>3500</v>
      </c>
      <c r="AA195" s="26"/>
      <c r="AB195" s="26"/>
      <c r="AC195" s="26"/>
      <c r="AD195" s="26"/>
      <c r="AE195" s="26"/>
      <c r="AF195" s="26"/>
    </row>
    <row r="196" spans="1:32" ht="90">
      <c r="A196" s="1"/>
      <c r="B196" s="2" t="str">
        <f>HYPERLINK("https://my.zakupki.prom.ua/remote/dispatcher/state_purchase_view/7433537","UA-2018-06-13-003221-a")</f>
        <v>UA-2018-06-13-003221-a</v>
      </c>
      <c r="C196" s="2" t="s">
        <v>254</v>
      </c>
      <c r="D196" s="2" t="s">
        <v>38</v>
      </c>
      <c r="E196" s="2" t="s">
        <v>125</v>
      </c>
      <c r="F196" s="3">
        <v>43264</v>
      </c>
      <c r="G196" s="2" t="s">
        <v>246</v>
      </c>
      <c r="H196" s="1">
        <v>1</v>
      </c>
      <c r="I196" s="4">
        <v>3500</v>
      </c>
      <c r="J196" s="2" t="s">
        <v>158</v>
      </c>
      <c r="K196" s="1">
        <v>1</v>
      </c>
      <c r="L196" s="4">
        <v>3500</v>
      </c>
      <c r="M196" s="2" t="s">
        <v>56</v>
      </c>
      <c r="N196" s="2" t="s">
        <v>161</v>
      </c>
      <c r="O196" s="2" t="s">
        <v>77</v>
      </c>
      <c r="P196" s="2" t="s">
        <v>161</v>
      </c>
      <c r="Q196" s="4">
        <v>3500</v>
      </c>
      <c r="R196" s="4">
        <v>3500</v>
      </c>
      <c r="S196" s="2"/>
      <c r="T196" s="2"/>
      <c r="U196" s="2"/>
      <c r="V196" s="2" t="s">
        <v>229</v>
      </c>
      <c r="W196" s="1">
        <v>38306334</v>
      </c>
      <c r="X196" s="16">
        <v>43252</v>
      </c>
      <c r="Y196" s="5">
        <v>193</v>
      </c>
      <c r="Z196" s="4">
        <v>3500</v>
      </c>
      <c r="AA196" s="36">
        <v>43306</v>
      </c>
      <c r="AB196" s="36">
        <v>43465</v>
      </c>
      <c r="AC196" s="37">
        <v>43465</v>
      </c>
      <c r="AD196" s="26" t="s">
        <v>284</v>
      </c>
      <c r="AE196" s="38"/>
      <c r="AF196" s="38"/>
    </row>
    <row r="197" spans="1:32" ht="90">
      <c r="A197" s="1"/>
      <c r="B197" s="2" t="str">
        <f>HYPERLINK("https://my.zakupki.prom.ua/remote/dispatcher/state_purchase_view/7433552","UA-2018-06-13-003225-a")</f>
        <v>UA-2018-06-13-003225-a</v>
      </c>
      <c r="C197" s="2" t="s">
        <v>278</v>
      </c>
      <c r="D197" s="2" t="s">
        <v>49</v>
      </c>
      <c r="E197" s="2" t="s">
        <v>125</v>
      </c>
      <c r="F197" s="3">
        <v>43264</v>
      </c>
      <c r="G197" s="2" t="s">
        <v>246</v>
      </c>
      <c r="H197" s="1">
        <v>1</v>
      </c>
      <c r="I197" s="4">
        <v>7700</v>
      </c>
      <c r="J197" s="2" t="s">
        <v>158</v>
      </c>
      <c r="K197" s="1">
        <v>1</v>
      </c>
      <c r="L197" s="4">
        <v>7700</v>
      </c>
      <c r="M197" s="2" t="s">
        <v>56</v>
      </c>
      <c r="N197" s="2" t="s">
        <v>161</v>
      </c>
      <c r="O197" s="2" t="s">
        <v>77</v>
      </c>
      <c r="P197" s="2" t="s">
        <v>161</v>
      </c>
      <c r="Q197" s="4">
        <v>7700</v>
      </c>
      <c r="R197" s="4">
        <v>7700</v>
      </c>
      <c r="S197" s="2"/>
      <c r="T197" s="2"/>
      <c r="U197" s="2"/>
      <c r="V197" s="2" t="s">
        <v>78</v>
      </c>
      <c r="W197" s="1">
        <v>26136240</v>
      </c>
      <c r="X197" s="16">
        <v>43252</v>
      </c>
      <c r="Y197" s="5">
        <v>194</v>
      </c>
      <c r="Z197" s="4">
        <v>7700</v>
      </c>
      <c r="AA197" s="26"/>
      <c r="AB197" s="26"/>
      <c r="AC197" s="26"/>
      <c r="AD197" s="26"/>
      <c r="AE197" s="26"/>
      <c r="AF197" s="26"/>
    </row>
    <row r="198" spans="1:32" ht="45">
      <c r="A198" s="1"/>
      <c r="B198" s="2" t="str">
        <f>HYPERLINK("https://my.zakupki.prom.ua/remote/dispatcher/state_purchase_view/7433560","UA-2018-06-13-003230-a")</f>
        <v>UA-2018-06-13-003230-a</v>
      </c>
      <c r="C198" s="2" t="s">
        <v>291</v>
      </c>
      <c r="D198" s="2" t="s">
        <v>10</v>
      </c>
      <c r="E198" s="2" t="s">
        <v>125</v>
      </c>
      <c r="F198" s="3">
        <v>43264</v>
      </c>
      <c r="G198" s="2" t="s">
        <v>246</v>
      </c>
      <c r="H198" s="1">
        <v>1</v>
      </c>
      <c r="I198" s="4">
        <v>3498</v>
      </c>
      <c r="J198" s="2" t="s">
        <v>158</v>
      </c>
      <c r="K198" s="1">
        <v>172</v>
      </c>
      <c r="L198" s="4">
        <v>20.337209302325583</v>
      </c>
      <c r="M198" s="2" t="s">
        <v>56</v>
      </c>
      <c r="N198" s="2" t="s">
        <v>161</v>
      </c>
      <c r="O198" s="2" t="s">
        <v>77</v>
      </c>
      <c r="P198" s="2" t="s">
        <v>161</v>
      </c>
      <c r="Q198" s="4">
        <v>3498</v>
      </c>
      <c r="R198" s="4">
        <v>20.337209302325583</v>
      </c>
      <c r="S198" s="2"/>
      <c r="T198" s="2"/>
      <c r="U198" s="2"/>
      <c r="V198" s="2" t="s">
        <v>122</v>
      </c>
      <c r="W198" s="1">
        <v>2373411924</v>
      </c>
      <c r="X198" s="16">
        <v>43252</v>
      </c>
      <c r="Y198" s="5">
        <v>195</v>
      </c>
      <c r="Z198" s="4">
        <v>3498</v>
      </c>
      <c r="AA198" s="26"/>
      <c r="AB198" s="26"/>
      <c r="AC198" s="26"/>
      <c r="AD198" s="26"/>
      <c r="AE198" s="26"/>
      <c r="AF198" s="26"/>
    </row>
    <row r="199" spans="1:32" ht="45">
      <c r="A199" s="1"/>
      <c r="B199" s="2" t="str">
        <f>HYPERLINK("https://my.zakupki.prom.ua/remote/dispatcher/state_purchase_view/7433579","UA-2018-06-13-003237-a")</f>
        <v>UA-2018-06-13-003237-a</v>
      </c>
      <c r="C199" s="2" t="s">
        <v>268</v>
      </c>
      <c r="D199" s="2" t="s">
        <v>34</v>
      </c>
      <c r="E199" s="2" t="s">
        <v>125</v>
      </c>
      <c r="F199" s="3">
        <v>43264</v>
      </c>
      <c r="G199" s="2" t="s">
        <v>246</v>
      </c>
      <c r="H199" s="1">
        <v>1</v>
      </c>
      <c r="I199" s="4">
        <v>4000</v>
      </c>
      <c r="J199" s="2" t="s">
        <v>158</v>
      </c>
      <c r="K199" s="1">
        <v>1</v>
      </c>
      <c r="L199" s="4">
        <v>4000</v>
      </c>
      <c r="M199" s="2" t="s">
        <v>56</v>
      </c>
      <c r="N199" s="2" t="s">
        <v>161</v>
      </c>
      <c r="O199" s="2" t="s">
        <v>77</v>
      </c>
      <c r="P199" s="2" t="s">
        <v>161</v>
      </c>
      <c r="Q199" s="4">
        <v>4000</v>
      </c>
      <c r="R199" s="4">
        <v>4000</v>
      </c>
      <c r="S199" s="2"/>
      <c r="T199" s="2"/>
      <c r="U199" s="2"/>
      <c r="V199" s="2" t="s">
        <v>128</v>
      </c>
      <c r="W199" s="1">
        <v>3276915764</v>
      </c>
      <c r="X199" s="16">
        <v>43252</v>
      </c>
      <c r="Y199" s="5">
        <v>196</v>
      </c>
      <c r="Z199" s="4">
        <v>4000</v>
      </c>
      <c r="AA199" s="36">
        <v>43174</v>
      </c>
      <c r="AB199" s="36">
        <v>43465</v>
      </c>
      <c r="AC199" s="37">
        <v>43465</v>
      </c>
      <c r="AD199" s="26" t="s">
        <v>284</v>
      </c>
      <c r="AE199" s="38"/>
      <c r="AF199" s="38"/>
    </row>
    <row r="200" spans="1:32" ht="30">
      <c r="A200" s="1"/>
      <c r="B200" s="7" t="s">
        <v>472</v>
      </c>
      <c r="C200" s="7" t="s">
        <v>471</v>
      </c>
      <c r="D200" s="7" t="s">
        <v>471</v>
      </c>
      <c r="E200" s="8">
        <v>2530</v>
      </c>
      <c r="F200" s="3"/>
      <c r="G200" s="2"/>
      <c r="H200" s="1"/>
      <c r="I200" s="4"/>
      <c r="J200" s="2"/>
      <c r="K200" s="1"/>
      <c r="L200" s="4"/>
      <c r="M200" s="2"/>
      <c r="N200" s="2"/>
      <c r="O200" s="2"/>
      <c r="P200" s="2"/>
      <c r="Q200" s="4"/>
      <c r="R200" s="4"/>
      <c r="S200" s="2"/>
      <c r="T200" s="2"/>
      <c r="U200" s="2"/>
      <c r="V200" s="2" t="s">
        <v>473</v>
      </c>
      <c r="W200" s="1">
        <v>2422003476</v>
      </c>
      <c r="X200" s="16">
        <v>43255</v>
      </c>
      <c r="Y200" s="5">
        <v>197</v>
      </c>
      <c r="Z200" s="4">
        <v>2530</v>
      </c>
      <c r="AA200" s="26"/>
      <c r="AB200" s="26"/>
      <c r="AC200" s="26"/>
      <c r="AD200" s="26"/>
      <c r="AE200" s="26"/>
      <c r="AF200" s="26"/>
    </row>
    <row r="201" spans="1:32" ht="60">
      <c r="A201" s="1"/>
      <c r="B201" s="2" t="str">
        <f>HYPERLINK("https://my.zakupki.prom.ua/remote/dispatcher/state_purchase_view/7433588","UA-2018-06-13-003243-a")</f>
        <v>UA-2018-06-13-003243-a</v>
      </c>
      <c r="C201" s="2" t="s">
        <v>262</v>
      </c>
      <c r="D201" s="2" t="s">
        <v>39</v>
      </c>
      <c r="E201" s="2" t="s">
        <v>125</v>
      </c>
      <c r="F201" s="3">
        <v>43264</v>
      </c>
      <c r="G201" s="2" t="s">
        <v>246</v>
      </c>
      <c r="H201" s="1">
        <v>1</v>
      </c>
      <c r="I201" s="4">
        <v>168000</v>
      </c>
      <c r="J201" s="2" t="s">
        <v>158</v>
      </c>
      <c r="K201" s="1">
        <v>1</v>
      </c>
      <c r="L201" s="4">
        <v>168000</v>
      </c>
      <c r="M201" s="2" t="s">
        <v>56</v>
      </c>
      <c r="N201" s="2" t="s">
        <v>161</v>
      </c>
      <c r="O201" s="2" t="s">
        <v>77</v>
      </c>
      <c r="P201" s="2" t="s">
        <v>161</v>
      </c>
      <c r="Q201" s="4">
        <v>168000</v>
      </c>
      <c r="R201" s="4">
        <v>168000</v>
      </c>
      <c r="S201" s="2"/>
      <c r="T201" s="2"/>
      <c r="U201" s="2"/>
      <c r="V201" s="2" t="s">
        <v>217</v>
      </c>
      <c r="W201" s="1">
        <v>33932638</v>
      </c>
      <c r="X201" s="16">
        <v>43255</v>
      </c>
      <c r="Y201" s="5">
        <v>198</v>
      </c>
      <c r="Z201" s="4">
        <v>168000</v>
      </c>
      <c r="AA201" s="26"/>
      <c r="AB201" s="26"/>
      <c r="AC201" s="26"/>
      <c r="AD201" s="26"/>
      <c r="AE201" s="26"/>
      <c r="AF201" s="26"/>
    </row>
    <row r="202" spans="1:32" ht="45">
      <c r="A202" s="1"/>
      <c r="B202" s="2" t="str">
        <f>HYPERLINK("https://my.zakupki.prom.ua/remote/dispatcher/state_purchase_view/7433605","UA-2018-06-13-003249-a")</f>
        <v>UA-2018-06-13-003249-a</v>
      </c>
      <c r="C202" s="2" t="s">
        <v>282</v>
      </c>
      <c r="D202" s="2" t="s">
        <v>46</v>
      </c>
      <c r="E202" s="2" t="s">
        <v>125</v>
      </c>
      <c r="F202" s="3">
        <v>43264</v>
      </c>
      <c r="G202" s="2" t="s">
        <v>246</v>
      </c>
      <c r="H202" s="1">
        <v>1</v>
      </c>
      <c r="I202" s="4">
        <v>6000</v>
      </c>
      <c r="J202" s="2" t="s">
        <v>158</v>
      </c>
      <c r="K202" s="1">
        <v>1</v>
      </c>
      <c r="L202" s="4">
        <v>6000</v>
      </c>
      <c r="M202" s="2" t="s">
        <v>56</v>
      </c>
      <c r="N202" s="2" t="s">
        <v>161</v>
      </c>
      <c r="O202" s="2" t="s">
        <v>77</v>
      </c>
      <c r="P202" s="2" t="s">
        <v>161</v>
      </c>
      <c r="Q202" s="4">
        <v>6000</v>
      </c>
      <c r="R202" s="4">
        <v>6000</v>
      </c>
      <c r="S202" s="2"/>
      <c r="T202" s="2"/>
      <c r="U202" s="2"/>
      <c r="V202" s="2" t="s">
        <v>203</v>
      </c>
      <c r="W202" s="1">
        <v>2492611118</v>
      </c>
      <c r="X202" s="16">
        <v>43255</v>
      </c>
      <c r="Y202" s="5">
        <v>199</v>
      </c>
      <c r="Z202" s="4">
        <v>6000</v>
      </c>
      <c r="AA202" s="26"/>
      <c r="AB202" s="26"/>
      <c r="AC202" s="26"/>
      <c r="AD202" s="26"/>
      <c r="AE202" s="26"/>
      <c r="AF202" s="26"/>
    </row>
    <row r="203" spans="1:32" ht="30">
      <c r="A203" s="1"/>
      <c r="B203" s="7" t="s">
        <v>474</v>
      </c>
      <c r="C203" s="7" t="s">
        <v>436</v>
      </c>
      <c r="D203" s="7" t="s">
        <v>436</v>
      </c>
      <c r="E203" s="8">
        <v>0.25</v>
      </c>
      <c r="F203" s="3"/>
      <c r="G203" s="2"/>
      <c r="H203" s="1"/>
      <c r="I203" s="4"/>
      <c r="J203" s="2"/>
      <c r="K203" s="1"/>
      <c r="L203" s="4"/>
      <c r="M203" s="2"/>
      <c r="N203" s="2"/>
      <c r="O203" s="2"/>
      <c r="P203" s="2"/>
      <c r="Q203" s="4"/>
      <c r="R203" s="4"/>
      <c r="S203" s="2"/>
      <c r="T203" s="2"/>
      <c r="U203" s="2"/>
      <c r="V203" s="2" t="s">
        <v>475</v>
      </c>
      <c r="W203" s="1">
        <v>3355417692</v>
      </c>
      <c r="X203" s="16">
        <v>43257</v>
      </c>
      <c r="Y203" s="5">
        <v>201</v>
      </c>
      <c r="Z203" s="4">
        <v>0.25</v>
      </c>
      <c r="AA203" s="26"/>
      <c r="AB203" s="36">
        <v>43465</v>
      </c>
      <c r="AC203" s="37">
        <v>43465</v>
      </c>
      <c r="AD203" s="26" t="s">
        <v>284</v>
      </c>
      <c r="AE203" s="38"/>
      <c r="AF203" s="38"/>
    </row>
    <row r="204" spans="1:32" ht="150">
      <c r="A204" s="1"/>
      <c r="B204" s="2" t="str">
        <f>HYPERLINK("https://my.zakupki.prom.ua/remote/dispatcher/state_purchase_view/7433615","UA-2018-06-13-003253-a")</f>
        <v>UA-2018-06-13-003253-a</v>
      </c>
      <c r="C204" s="2" t="s">
        <v>98</v>
      </c>
      <c r="D204" s="2" t="s">
        <v>41</v>
      </c>
      <c r="E204" s="2" t="s">
        <v>125</v>
      </c>
      <c r="F204" s="3">
        <v>43264</v>
      </c>
      <c r="G204" s="2" t="s">
        <v>246</v>
      </c>
      <c r="H204" s="1">
        <v>1</v>
      </c>
      <c r="I204" s="4">
        <v>55090</v>
      </c>
      <c r="J204" s="2" t="s">
        <v>158</v>
      </c>
      <c r="K204" s="1">
        <v>1</v>
      </c>
      <c r="L204" s="4">
        <v>55090</v>
      </c>
      <c r="M204" s="2" t="s">
        <v>56</v>
      </c>
      <c r="N204" s="2" t="s">
        <v>161</v>
      </c>
      <c r="O204" s="2" t="s">
        <v>77</v>
      </c>
      <c r="P204" s="2" t="s">
        <v>161</v>
      </c>
      <c r="Q204" s="4">
        <v>55090</v>
      </c>
      <c r="R204" s="4">
        <v>55090</v>
      </c>
      <c r="S204" s="2"/>
      <c r="T204" s="2"/>
      <c r="U204" s="2"/>
      <c r="V204" s="2" t="s">
        <v>65</v>
      </c>
      <c r="W204" s="1">
        <v>2398418915</v>
      </c>
      <c r="X204" s="16">
        <v>43258</v>
      </c>
      <c r="Y204" s="5">
        <v>202</v>
      </c>
      <c r="Z204" s="4">
        <v>55090</v>
      </c>
      <c r="AA204" s="36">
        <v>43180</v>
      </c>
      <c r="AB204" s="36">
        <v>43465</v>
      </c>
      <c r="AC204" s="37">
        <v>43465</v>
      </c>
      <c r="AD204" s="26" t="s">
        <v>284</v>
      </c>
      <c r="AE204" s="38"/>
      <c r="AF204" s="38"/>
    </row>
    <row r="205" spans="1:32" ht="60">
      <c r="A205" s="1"/>
      <c r="B205" s="2" t="str">
        <f>HYPERLINK("https://my.zakupki.prom.ua/remote/dispatcher/state_purchase_view/7807853","UA-2018-07-25-000306-b")</f>
        <v>UA-2018-07-25-000306-b</v>
      </c>
      <c r="C205" s="2" t="s">
        <v>253</v>
      </c>
      <c r="D205" s="2" t="s">
        <v>38</v>
      </c>
      <c r="E205" s="2" t="s">
        <v>125</v>
      </c>
      <c r="F205" s="3">
        <v>43306</v>
      </c>
      <c r="G205" s="2" t="s">
        <v>246</v>
      </c>
      <c r="H205" s="1">
        <v>1</v>
      </c>
      <c r="I205" s="4">
        <v>2400</v>
      </c>
      <c r="J205" s="2" t="s">
        <v>158</v>
      </c>
      <c r="K205" s="1">
        <v>1</v>
      </c>
      <c r="L205" s="4">
        <v>2400</v>
      </c>
      <c r="M205" s="2" t="s">
        <v>56</v>
      </c>
      <c r="N205" s="2" t="s">
        <v>161</v>
      </c>
      <c r="O205" s="2" t="s">
        <v>77</v>
      </c>
      <c r="P205" s="2" t="s">
        <v>161</v>
      </c>
      <c r="Q205" s="4">
        <v>2400</v>
      </c>
      <c r="R205" s="4">
        <v>2400</v>
      </c>
      <c r="S205" s="2"/>
      <c r="T205" s="2"/>
      <c r="U205" s="2"/>
      <c r="V205" s="2" t="s">
        <v>217</v>
      </c>
      <c r="W205" s="1">
        <v>33932638</v>
      </c>
      <c r="X205" s="16">
        <v>43258</v>
      </c>
      <c r="Y205" s="5">
        <v>203</v>
      </c>
      <c r="Z205" s="4">
        <v>2400</v>
      </c>
      <c r="AA205" s="36"/>
      <c r="AB205" s="36"/>
      <c r="AC205" s="37"/>
      <c r="AD205" s="26"/>
      <c r="AE205" s="38"/>
      <c r="AF205" s="38"/>
    </row>
    <row r="206" spans="1:32" ht="45">
      <c r="A206" s="1"/>
      <c r="B206" s="2" t="str">
        <f>HYPERLINK("https://my.zakupki.prom.ua/remote/dispatcher/state_purchase_view/7817550","UA-2018-07-25-001845-b")</f>
        <v>UA-2018-07-25-001845-b</v>
      </c>
      <c r="C206" s="2" t="s">
        <v>140</v>
      </c>
      <c r="D206" s="2" t="s">
        <v>8</v>
      </c>
      <c r="E206" s="2" t="s">
        <v>125</v>
      </c>
      <c r="F206" s="3">
        <v>43306</v>
      </c>
      <c r="G206" s="2" t="s">
        <v>246</v>
      </c>
      <c r="H206" s="1">
        <v>1</v>
      </c>
      <c r="I206" s="4">
        <v>20000</v>
      </c>
      <c r="J206" s="2" t="s">
        <v>158</v>
      </c>
      <c r="K206" s="1">
        <v>3520</v>
      </c>
      <c r="L206" s="4">
        <v>5.681818181818182</v>
      </c>
      <c r="M206" s="2" t="s">
        <v>56</v>
      </c>
      <c r="N206" s="2" t="s">
        <v>161</v>
      </c>
      <c r="O206" s="2" t="s">
        <v>77</v>
      </c>
      <c r="P206" s="2" t="s">
        <v>161</v>
      </c>
      <c r="Q206" s="4">
        <v>20000</v>
      </c>
      <c r="R206" s="4">
        <v>5.681818181818182</v>
      </c>
      <c r="S206" s="2"/>
      <c r="T206" s="2"/>
      <c r="U206" s="2"/>
      <c r="V206" s="2" t="s">
        <v>244</v>
      </c>
      <c r="W206" s="1">
        <v>22178632</v>
      </c>
      <c r="X206" s="16">
        <v>43258</v>
      </c>
      <c r="Y206" s="5">
        <v>204</v>
      </c>
      <c r="Z206" s="4">
        <v>20000</v>
      </c>
      <c r="AA206" s="36"/>
      <c r="AB206" s="36"/>
      <c r="AC206" s="37"/>
      <c r="AD206" s="26"/>
      <c r="AE206" s="38"/>
      <c r="AF206" s="38"/>
    </row>
    <row r="207" spans="1:32" ht="90">
      <c r="A207" s="1"/>
      <c r="B207" s="14" t="s">
        <v>477</v>
      </c>
      <c r="C207" s="2" t="s">
        <v>476</v>
      </c>
      <c r="D207" s="2" t="s">
        <v>27</v>
      </c>
      <c r="E207" s="2"/>
      <c r="F207" s="3"/>
      <c r="G207" s="2"/>
      <c r="H207" s="1"/>
      <c r="I207" s="4"/>
      <c r="J207" s="2"/>
      <c r="K207" s="1"/>
      <c r="L207" s="4"/>
      <c r="M207" s="2"/>
      <c r="N207" s="2"/>
      <c r="O207" s="2"/>
      <c r="P207" s="2"/>
      <c r="Q207" s="4"/>
      <c r="R207" s="4"/>
      <c r="S207" s="2"/>
      <c r="T207" s="2"/>
      <c r="U207" s="2"/>
      <c r="V207" s="2" t="s">
        <v>127</v>
      </c>
      <c r="W207" s="2">
        <v>2961411070</v>
      </c>
      <c r="X207" s="16">
        <v>43258</v>
      </c>
      <c r="Y207" s="5">
        <v>205</v>
      </c>
      <c r="Z207" s="4">
        <v>184133.27</v>
      </c>
      <c r="AA207" s="36">
        <v>43178</v>
      </c>
      <c r="AB207" s="36">
        <v>43465</v>
      </c>
      <c r="AC207" s="37">
        <v>43465</v>
      </c>
      <c r="AD207" s="26" t="s">
        <v>284</v>
      </c>
      <c r="AE207" s="38"/>
      <c r="AF207" s="38"/>
    </row>
    <row r="208" spans="1:32" ht="165">
      <c r="A208" s="1"/>
      <c r="B208" s="7" t="s">
        <v>478</v>
      </c>
      <c r="C208" s="7" t="s">
        <v>479</v>
      </c>
      <c r="D208" s="7" t="s">
        <v>479</v>
      </c>
      <c r="E208" s="8">
        <v>4309.2</v>
      </c>
      <c r="F208" s="3"/>
      <c r="G208" s="2"/>
      <c r="H208" s="1"/>
      <c r="I208" s="4"/>
      <c r="J208" s="2"/>
      <c r="K208" s="1"/>
      <c r="L208" s="4"/>
      <c r="M208" s="2"/>
      <c r="N208" s="2"/>
      <c r="O208" s="2"/>
      <c r="P208" s="2"/>
      <c r="Q208" s="4"/>
      <c r="R208" s="4"/>
      <c r="S208" s="2"/>
      <c r="T208" s="2"/>
      <c r="U208" s="2"/>
      <c r="V208" s="2" t="s">
        <v>480</v>
      </c>
      <c r="W208" s="1">
        <v>2990319092</v>
      </c>
      <c r="X208" s="16">
        <v>43258</v>
      </c>
      <c r="Y208" s="5">
        <v>206</v>
      </c>
      <c r="Z208" s="4">
        <v>4309.2</v>
      </c>
      <c r="AA208" s="36">
        <v>43171</v>
      </c>
      <c r="AB208" s="36">
        <v>43459</v>
      </c>
      <c r="AC208" s="37">
        <v>43459</v>
      </c>
      <c r="AD208" s="26" t="s">
        <v>284</v>
      </c>
      <c r="AE208" s="38"/>
      <c r="AF208" s="38"/>
    </row>
    <row r="209" spans="1:32" ht="30">
      <c r="A209" s="1"/>
      <c r="B209" s="7" t="s">
        <v>482</v>
      </c>
      <c r="C209" s="7" t="s">
        <v>481</v>
      </c>
      <c r="D209" s="7" t="s">
        <v>481</v>
      </c>
      <c r="E209" s="8">
        <v>30471</v>
      </c>
      <c r="F209" s="3"/>
      <c r="G209" s="2"/>
      <c r="H209" s="1"/>
      <c r="I209" s="4"/>
      <c r="J209" s="2"/>
      <c r="K209" s="1"/>
      <c r="L209" s="4"/>
      <c r="M209" s="2"/>
      <c r="N209" s="2"/>
      <c r="O209" s="2"/>
      <c r="P209" s="2"/>
      <c r="Q209" s="4"/>
      <c r="R209" s="4"/>
      <c r="S209" s="2"/>
      <c r="T209" s="2"/>
      <c r="U209" s="2"/>
      <c r="V209" s="2" t="s">
        <v>483</v>
      </c>
      <c r="W209" s="1">
        <v>200696889</v>
      </c>
      <c r="X209" s="16">
        <v>43258</v>
      </c>
      <c r="Y209" s="5">
        <v>207</v>
      </c>
      <c r="Z209" s="4">
        <v>30471</v>
      </c>
      <c r="AA209" s="26"/>
      <c r="AB209" s="36"/>
      <c r="AC209" s="37"/>
      <c r="AD209" s="26"/>
      <c r="AE209" s="38"/>
      <c r="AF209" s="38"/>
    </row>
    <row r="210" spans="1:32" ht="165">
      <c r="A210" s="1"/>
      <c r="B210" s="7" t="s">
        <v>478</v>
      </c>
      <c r="C210" s="7" t="s">
        <v>479</v>
      </c>
      <c r="D210" s="7" t="s">
        <v>479</v>
      </c>
      <c r="E210" s="8">
        <v>4309.2</v>
      </c>
      <c r="F210" s="3"/>
      <c r="G210" s="2"/>
      <c r="H210" s="1"/>
      <c r="I210" s="4"/>
      <c r="J210" s="2"/>
      <c r="K210" s="1"/>
      <c r="L210" s="4"/>
      <c r="M210" s="2"/>
      <c r="N210" s="2"/>
      <c r="O210" s="2"/>
      <c r="P210" s="2"/>
      <c r="Q210" s="4"/>
      <c r="R210" s="4"/>
      <c r="S210" s="2"/>
      <c r="T210" s="2"/>
      <c r="U210" s="2"/>
      <c r="V210" s="2" t="s">
        <v>480</v>
      </c>
      <c r="W210" s="1">
        <v>2990319092</v>
      </c>
      <c r="X210" s="16">
        <v>43258</v>
      </c>
      <c r="Y210" s="5">
        <v>208</v>
      </c>
      <c r="Z210" s="4">
        <v>4309.2</v>
      </c>
      <c r="AA210" s="26"/>
      <c r="AB210" s="36"/>
      <c r="AC210" s="37"/>
      <c r="AD210" s="26"/>
      <c r="AE210" s="38"/>
      <c r="AF210" s="38"/>
    </row>
    <row r="211" spans="1:32" ht="45">
      <c r="A211" s="1"/>
      <c r="B211" s="2" t="str">
        <f>HYPERLINK("https://my.zakupki.prom.ua/remote/dispatcher/state_purchase_view/7814307","UA-2018-07-25-001249-b")</f>
        <v>UA-2018-07-25-001249-b</v>
      </c>
      <c r="C211" s="2" t="s">
        <v>274</v>
      </c>
      <c r="D211" s="2" t="s">
        <v>49</v>
      </c>
      <c r="E211" s="2" t="s">
        <v>125</v>
      </c>
      <c r="F211" s="3">
        <v>43306</v>
      </c>
      <c r="G211" s="2" t="s">
        <v>246</v>
      </c>
      <c r="H211" s="1">
        <v>1</v>
      </c>
      <c r="I211" s="4">
        <v>45000</v>
      </c>
      <c r="J211" s="2" t="s">
        <v>158</v>
      </c>
      <c r="K211" s="1">
        <v>1</v>
      </c>
      <c r="L211" s="4">
        <v>45000</v>
      </c>
      <c r="M211" s="2" t="s">
        <v>56</v>
      </c>
      <c r="N211" s="2" t="s">
        <v>161</v>
      </c>
      <c r="O211" s="2" t="s">
        <v>77</v>
      </c>
      <c r="P211" s="2" t="s">
        <v>161</v>
      </c>
      <c r="Q211" s="4">
        <v>45000</v>
      </c>
      <c r="R211" s="4">
        <v>45000</v>
      </c>
      <c r="S211" s="2"/>
      <c r="T211" s="2"/>
      <c r="U211" s="2"/>
      <c r="V211" s="2" t="s">
        <v>74</v>
      </c>
      <c r="W211" s="1">
        <v>3282611555</v>
      </c>
      <c r="X211" s="16">
        <v>43259</v>
      </c>
      <c r="Y211" s="5">
        <v>210</v>
      </c>
      <c r="Z211" s="4">
        <v>45000</v>
      </c>
      <c r="AA211" s="26"/>
      <c r="AB211" s="36"/>
      <c r="AC211" s="37"/>
      <c r="AD211" s="26"/>
      <c r="AE211" s="38"/>
      <c r="AF211" s="38"/>
    </row>
    <row r="212" spans="1:32" ht="30">
      <c r="A212" s="1"/>
      <c r="B212" s="7" t="s">
        <v>485</v>
      </c>
      <c r="C212" s="7" t="s">
        <v>484</v>
      </c>
      <c r="D212" s="7" t="s">
        <v>484</v>
      </c>
      <c r="E212" s="8">
        <v>1855</v>
      </c>
      <c r="F212" s="3"/>
      <c r="G212" s="2"/>
      <c r="H212" s="1"/>
      <c r="I212" s="4"/>
      <c r="J212" s="2"/>
      <c r="K212" s="1"/>
      <c r="L212" s="4"/>
      <c r="M212" s="2"/>
      <c r="N212" s="2"/>
      <c r="O212" s="2"/>
      <c r="P212" s="2"/>
      <c r="Q212" s="4"/>
      <c r="R212" s="4"/>
      <c r="S212" s="2"/>
      <c r="T212" s="2"/>
      <c r="U212" s="2"/>
      <c r="V212" s="2" t="s">
        <v>445</v>
      </c>
      <c r="W212" s="1">
        <v>3068305686</v>
      </c>
      <c r="X212" s="16">
        <v>43262</v>
      </c>
      <c r="Y212" s="5">
        <v>211</v>
      </c>
      <c r="Z212" s="4">
        <v>1855</v>
      </c>
      <c r="AA212" s="38"/>
      <c r="AB212" s="40">
        <v>43465</v>
      </c>
      <c r="AC212" s="41">
        <v>43465</v>
      </c>
      <c r="AD212" s="38" t="s">
        <v>284</v>
      </c>
      <c r="AE212" s="38"/>
      <c r="AF212" s="38"/>
    </row>
    <row r="213" spans="1:32" ht="30">
      <c r="A213" s="1"/>
      <c r="B213" s="7" t="s">
        <v>486</v>
      </c>
      <c r="C213" s="7" t="s">
        <v>443</v>
      </c>
      <c r="D213" s="7" t="s">
        <v>443</v>
      </c>
      <c r="E213" s="8">
        <v>295</v>
      </c>
      <c r="F213" s="3"/>
      <c r="G213" s="2"/>
      <c r="H213" s="1"/>
      <c r="I213" s="4"/>
      <c r="J213" s="2"/>
      <c r="K213" s="1"/>
      <c r="L213" s="4"/>
      <c r="M213" s="2"/>
      <c r="N213" s="2"/>
      <c r="O213" s="2"/>
      <c r="P213" s="2"/>
      <c r="Q213" s="4"/>
      <c r="R213" s="4"/>
      <c r="S213" s="2"/>
      <c r="T213" s="2"/>
      <c r="U213" s="2"/>
      <c r="V213" s="2" t="s">
        <v>445</v>
      </c>
      <c r="W213" s="1">
        <v>3068305686</v>
      </c>
      <c r="X213" s="16">
        <v>43262</v>
      </c>
      <c r="Y213" s="5">
        <v>212</v>
      </c>
      <c r="Z213" s="4">
        <v>295</v>
      </c>
      <c r="AA213" s="26"/>
      <c r="AB213" s="26"/>
      <c r="AC213" s="26"/>
      <c r="AD213" s="26"/>
      <c r="AE213" s="26"/>
      <c r="AF213" s="26"/>
    </row>
    <row r="214" spans="1:32" ht="30">
      <c r="A214" s="1"/>
      <c r="B214" s="7" t="s">
        <v>487</v>
      </c>
      <c r="C214" s="7" t="s">
        <v>447</v>
      </c>
      <c r="D214" s="7" t="s">
        <v>447</v>
      </c>
      <c r="E214" s="8">
        <v>850</v>
      </c>
      <c r="F214" s="3"/>
      <c r="G214" s="2"/>
      <c r="H214" s="1"/>
      <c r="I214" s="4"/>
      <c r="J214" s="2"/>
      <c r="K214" s="1"/>
      <c r="L214" s="4"/>
      <c r="M214" s="2"/>
      <c r="N214" s="2"/>
      <c r="O214" s="2"/>
      <c r="P214" s="2"/>
      <c r="Q214" s="4"/>
      <c r="R214" s="4"/>
      <c r="S214" s="2"/>
      <c r="T214" s="2"/>
      <c r="U214" s="2"/>
      <c r="V214" s="2" t="s">
        <v>445</v>
      </c>
      <c r="W214" s="1">
        <v>3068305686</v>
      </c>
      <c r="X214" s="16">
        <v>43262</v>
      </c>
      <c r="Y214" s="5">
        <v>213</v>
      </c>
      <c r="Z214" s="4">
        <v>850</v>
      </c>
      <c r="AA214" s="26"/>
      <c r="AB214" s="26"/>
      <c r="AC214" s="26"/>
      <c r="AD214" s="26"/>
      <c r="AE214" s="26"/>
      <c r="AF214" s="26"/>
    </row>
    <row r="215" spans="1:32" ht="143.25" customHeight="1">
      <c r="A215" s="1"/>
      <c r="B215" s="2" t="str">
        <f>HYPERLINK("https://my.zakupki.prom.ua/remote/dispatcher/state_purchase_view/7411043","UA-2018-06-12-001633-a")</f>
        <v>UA-2018-06-12-001633-a</v>
      </c>
      <c r="C215" s="2" t="s">
        <v>205</v>
      </c>
      <c r="D215" s="2" t="s">
        <v>14</v>
      </c>
      <c r="E215" s="2" t="s">
        <v>125</v>
      </c>
      <c r="F215" s="3">
        <v>43263</v>
      </c>
      <c r="G215" s="2" t="s">
        <v>246</v>
      </c>
      <c r="H215" s="1">
        <v>1</v>
      </c>
      <c r="I215" s="4">
        <v>29760</v>
      </c>
      <c r="J215" s="2" t="s">
        <v>158</v>
      </c>
      <c r="K215" s="1">
        <v>1</v>
      </c>
      <c r="L215" s="4">
        <v>29760</v>
      </c>
      <c r="M215" s="2" t="s">
        <v>56</v>
      </c>
      <c r="N215" s="2" t="s">
        <v>232</v>
      </c>
      <c r="O215" s="2" t="s">
        <v>77</v>
      </c>
      <c r="P215" s="2" t="s">
        <v>161</v>
      </c>
      <c r="Q215" s="4">
        <v>29760</v>
      </c>
      <c r="R215" s="4">
        <v>29760</v>
      </c>
      <c r="S215" s="2"/>
      <c r="T215" s="2"/>
      <c r="U215" s="2"/>
      <c r="V215" s="2" t="s">
        <v>173</v>
      </c>
      <c r="W215" s="1">
        <v>131564</v>
      </c>
      <c r="X215" s="16">
        <v>43262</v>
      </c>
      <c r="Y215" s="5">
        <v>214</v>
      </c>
      <c r="Z215" s="4">
        <v>29760</v>
      </c>
      <c r="AA215" s="26"/>
      <c r="AB215" s="26"/>
      <c r="AC215" s="26"/>
      <c r="AD215" s="26"/>
      <c r="AE215" s="26"/>
      <c r="AF215" s="26"/>
    </row>
    <row r="216" spans="1:32" ht="45">
      <c r="A216" s="1"/>
      <c r="B216" s="7" t="s">
        <v>489</v>
      </c>
      <c r="C216" s="7" t="s">
        <v>488</v>
      </c>
      <c r="D216" s="7" t="s">
        <v>488</v>
      </c>
      <c r="E216" s="8">
        <v>1499.98</v>
      </c>
      <c r="F216" s="3"/>
      <c r="G216" s="2"/>
      <c r="H216" s="1"/>
      <c r="I216" s="4"/>
      <c r="J216" s="2"/>
      <c r="K216" s="1"/>
      <c r="L216" s="4"/>
      <c r="M216" s="2"/>
      <c r="N216" s="2"/>
      <c r="O216" s="2"/>
      <c r="P216" s="2"/>
      <c r="Q216" s="4"/>
      <c r="R216" s="4"/>
      <c r="S216" s="2"/>
      <c r="T216" s="2"/>
      <c r="U216" s="2"/>
      <c r="V216" s="2" t="s">
        <v>490</v>
      </c>
      <c r="W216" s="1">
        <v>2232308036</v>
      </c>
      <c r="X216" s="16">
        <v>43263</v>
      </c>
      <c r="Y216" s="5">
        <v>215</v>
      </c>
      <c r="Z216" s="4">
        <v>1499.98</v>
      </c>
      <c r="AA216" s="26"/>
      <c r="AB216" s="36">
        <v>43465</v>
      </c>
      <c r="AC216" s="37">
        <v>43465</v>
      </c>
      <c r="AD216" s="26" t="s">
        <v>284</v>
      </c>
      <c r="AE216" s="38"/>
      <c r="AF216" s="38"/>
    </row>
    <row r="217" spans="1:32" ht="60">
      <c r="A217" s="1"/>
      <c r="B217" s="2" t="str">
        <f>HYPERLINK("https://my.zakupki.prom.ua/remote/dispatcher/state_purchase_view/7411581","UA-2018-06-12-001717-a")</f>
        <v>UA-2018-06-12-001717-a</v>
      </c>
      <c r="C217" s="2" t="s">
        <v>149</v>
      </c>
      <c r="D217" s="2" t="s">
        <v>35</v>
      </c>
      <c r="E217" s="2" t="s">
        <v>125</v>
      </c>
      <c r="F217" s="3">
        <v>43263</v>
      </c>
      <c r="G217" s="2" t="s">
        <v>246</v>
      </c>
      <c r="H217" s="1">
        <v>1</v>
      </c>
      <c r="I217" s="4">
        <v>5858.88</v>
      </c>
      <c r="J217" s="2" t="s">
        <v>158</v>
      </c>
      <c r="K217" s="1">
        <v>1</v>
      </c>
      <c r="L217" s="4">
        <v>5858.88</v>
      </c>
      <c r="M217" s="2" t="s">
        <v>56</v>
      </c>
      <c r="N217" s="2" t="s">
        <v>161</v>
      </c>
      <c r="O217" s="2" t="s">
        <v>77</v>
      </c>
      <c r="P217" s="2" t="s">
        <v>161</v>
      </c>
      <c r="Q217" s="4">
        <v>5858.88</v>
      </c>
      <c r="R217" s="4">
        <v>5858.88</v>
      </c>
      <c r="S217" s="2"/>
      <c r="T217" s="2"/>
      <c r="U217" s="2"/>
      <c r="V217" s="2" t="s">
        <v>216</v>
      </c>
      <c r="W217" s="1">
        <v>37704794</v>
      </c>
      <c r="X217" s="16">
        <v>43263</v>
      </c>
      <c r="Y217" s="5">
        <v>216</v>
      </c>
      <c r="Z217" s="4">
        <v>5858.88</v>
      </c>
      <c r="AA217" s="36"/>
      <c r="AB217" s="36"/>
      <c r="AC217" s="37"/>
      <c r="AD217" s="26"/>
      <c r="AE217" s="38"/>
      <c r="AF217" s="38"/>
    </row>
    <row r="218" spans="1:32" ht="45">
      <c r="A218" s="1"/>
      <c r="B218" s="2" t="str">
        <f>HYPERLINK("https://my.zakupki.prom.ua/remote/dispatcher/state_purchase_view/7411971","UA-2018-06-12-001827-a")</f>
        <v>UA-2018-06-12-001827-a</v>
      </c>
      <c r="C218" s="2" t="s">
        <v>117</v>
      </c>
      <c r="D218" s="2" t="s">
        <v>20</v>
      </c>
      <c r="E218" s="2" t="s">
        <v>125</v>
      </c>
      <c r="F218" s="3">
        <v>43263</v>
      </c>
      <c r="G218" s="2" t="s">
        <v>246</v>
      </c>
      <c r="H218" s="1">
        <v>1</v>
      </c>
      <c r="I218" s="4">
        <v>47440</v>
      </c>
      <c r="J218" s="2" t="s">
        <v>158</v>
      </c>
      <c r="K218" s="1">
        <v>26</v>
      </c>
      <c r="L218" s="4">
        <v>1824.6153846153845</v>
      </c>
      <c r="M218" s="2" t="s">
        <v>56</v>
      </c>
      <c r="N218" s="2" t="s">
        <v>161</v>
      </c>
      <c r="O218" s="2" t="s">
        <v>77</v>
      </c>
      <c r="P218" s="2" t="s">
        <v>161</v>
      </c>
      <c r="Q218" s="4">
        <v>47440</v>
      </c>
      <c r="R218" s="4">
        <v>1824.6153846153845</v>
      </c>
      <c r="S218" s="2"/>
      <c r="T218" s="2"/>
      <c r="U218" s="2"/>
      <c r="V218" s="2" t="s">
        <v>121</v>
      </c>
      <c r="W218" s="1">
        <v>2639219558</v>
      </c>
      <c r="X218" s="16">
        <v>43263</v>
      </c>
      <c r="Y218" s="5">
        <v>217</v>
      </c>
      <c r="Z218" s="4">
        <v>47440</v>
      </c>
      <c r="AA218" s="26"/>
      <c r="AB218" s="36"/>
      <c r="AC218" s="37"/>
      <c r="AD218" s="26"/>
      <c r="AE218" s="38"/>
      <c r="AF218" s="38"/>
    </row>
    <row r="219" spans="1:32" ht="75">
      <c r="A219" s="1"/>
      <c r="B219" s="7" t="s">
        <v>492</v>
      </c>
      <c r="C219" s="7" t="s">
        <v>491</v>
      </c>
      <c r="D219" s="7" t="s">
        <v>491</v>
      </c>
      <c r="E219" s="8">
        <v>1631.9</v>
      </c>
      <c r="F219" s="3"/>
      <c r="G219" s="2"/>
      <c r="H219" s="1"/>
      <c r="I219" s="4"/>
      <c r="J219" s="2"/>
      <c r="K219" s="1"/>
      <c r="L219" s="4"/>
      <c r="M219" s="2"/>
      <c r="N219" s="2"/>
      <c r="O219" s="2"/>
      <c r="P219" s="2"/>
      <c r="Q219" s="4"/>
      <c r="R219" s="4"/>
      <c r="S219" s="2"/>
      <c r="T219" s="2"/>
      <c r="U219" s="2"/>
      <c r="V219" s="2" t="s">
        <v>455</v>
      </c>
      <c r="W219" s="1">
        <v>21560766</v>
      </c>
      <c r="X219" s="16">
        <v>43263</v>
      </c>
      <c r="Y219" s="5">
        <v>218</v>
      </c>
      <c r="Z219" s="4">
        <v>1631.9</v>
      </c>
      <c r="AA219" s="36">
        <v>43306</v>
      </c>
      <c r="AB219" s="36">
        <v>43465</v>
      </c>
      <c r="AC219" s="37">
        <v>43465</v>
      </c>
      <c r="AD219" s="26" t="s">
        <v>284</v>
      </c>
      <c r="AE219" s="38"/>
      <c r="AF219" s="38"/>
    </row>
    <row r="220" spans="1:32" ht="45">
      <c r="A220" s="1"/>
      <c r="B220" s="2" t="str">
        <f>HYPERLINK("https://my.zakupki.prom.ua/remote/dispatcher/state_purchase_view/7461895","UA-2018-06-15-002847-a")</f>
        <v>UA-2018-06-15-002847-a</v>
      </c>
      <c r="C220" s="2" t="s">
        <v>188</v>
      </c>
      <c r="D220" s="2" t="s">
        <v>32</v>
      </c>
      <c r="E220" s="2" t="s">
        <v>125</v>
      </c>
      <c r="F220" s="3">
        <v>43266</v>
      </c>
      <c r="G220" s="2" t="s">
        <v>246</v>
      </c>
      <c r="H220" s="1">
        <v>1</v>
      </c>
      <c r="I220" s="4">
        <v>50000</v>
      </c>
      <c r="J220" s="2" t="s">
        <v>158</v>
      </c>
      <c r="K220" s="1">
        <v>1</v>
      </c>
      <c r="L220" s="4">
        <v>50000</v>
      </c>
      <c r="M220" s="2" t="s">
        <v>56</v>
      </c>
      <c r="N220" s="2" t="s">
        <v>161</v>
      </c>
      <c r="O220" s="2" t="s">
        <v>77</v>
      </c>
      <c r="P220" s="2" t="s">
        <v>161</v>
      </c>
      <c r="Q220" s="4">
        <v>50000</v>
      </c>
      <c r="R220" s="4">
        <v>50000</v>
      </c>
      <c r="S220" s="2"/>
      <c r="T220" s="2"/>
      <c r="U220" s="2"/>
      <c r="V220" s="2" t="s">
        <v>164</v>
      </c>
      <c r="W220" s="1">
        <v>2944912898</v>
      </c>
      <c r="X220" s="16">
        <v>43263</v>
      </c>
      <c r="Y220" s="5">
        <v>219</v>
      </c>
      <c r="Z220" s="4">
        <v>50000</v>
      </c>
      <c r="AA220" s="26"/>
      <c r="AB220" s="26"/>
      <c r="AC220" s="26"/>
      <c r="AD220" s="26"/>
      <c r="AE220" s="26"/>
      <c r="AF220" s="26"/>
    </row>
    <row r="221" spans="1:32" ht="45">
      <c r="A221" s="1"/>
      <c r="B221" s="2" t="s">
        <v>494</v>
      </c>
      <c r="C221" s="2" t="s">
        <v>493</v>
      </c>
      <c r="D221" s="2" t="s">
        <v>51</v>
      </c>
      <c r="E221" s="2"/>
      <c r="F221" s="3"/>
      <c r="G221" s="2"/>
      <c r="H221" s="1"/>
      <c r="I221" s="4"/>
      <c r="J221" s="2"/>
      <c r="K221" s="1"/>
      <c r="L221" s="4"/>
      <c r="M221" s="2"/>
      <c r="N221" s="2"/>
      <c r="O221" s="2"/>
      <c r="P221" s="2"/>
      <c r="Q221" s="4"/>
      <c r="R221" s="4"/>
      <c r="S221" s="2"/>
      <c r="T221" s="2"/>
      <c r="U221" s="2"/>
      <c r="V221" s="2" t="s">
        <v>495</v>
      </c>
      <c r="W221" s="1">
        <v>5457164</v>
      </c>
      <c r="X221" s="16">
        <v>43266</v>
      </c>
      <c r="Y221" s="5">
        <v>220</v>
      </c>
      <c r="Z221" s="4">
        <v>1050.12</v>
      </c>
      <c r="AA221" s="26"/>
      <c r="AB221" s="26"/>
      <c r="AC221" s="26"/>
      <c r="AD221" s="26"/>
      <c r="AE221" s="26"/>
      <c r="AF221" s="26"/>
    </row>
    <row r="222" spans="1:32" ht="45">
      <c r="A222" s="1"/>
      <c r="B222" s="2"/>
      <c r="C222" s="2" t="s">
        <v>1237</v>
      </c>
      <c r="D222" s="2" t="s">
        <v>46</v>
      </c>
      <c r="E222" s="2" t="s">
        <v>125</v>
      </c>
      <c r="F222" s="3">
        <v>43264</v>
      </c>
      <c r="G222" s="2" t="s">
        <v>246</v>
      </c>
      <c r="H222" s="1">
        <v>1</v>
      </c>
      <c r="I222" s="4">
        <v>6000</v>
      </c>
      <c r="J222" s="2" t="s">
        <v>158</v>
      </c>
      <c r="K222" s="1">
        <v>1</v>
      </c>
      <c r="L222" s="4">
        <v>6000</v>
      </c>
      <c r="M222" s="2" t="s">
        <v>56</v>
      </c>
      <c r="N222" s="2" t="s">
        <v>161</v>
      </c>
      <c r="O222" s="2" t="s">
        <v>77</v>
      </c>
      <c r="P222" s="2" t="s">
        <v>161</v>
      </c>
      <c r="Q222" s="4">
        <v>6000</v>
      </c>
      <c r="R222" s="4">
        <v>6000</v>
      </c>
      <c r="S222" s="2"/>
      <c r="T222" s="2"/>
      <c r="U222" s="2"/>
      <c r="V222" s="2" t="s">
        <v>203</v>
      </c>
      <c r="W222" s="1">
        <v>2492611118</v>
      </c>
      <c r="X222" s="16">
        <v>43271</v>
      </c>
      <c r="Y222" s="5">
        <v>221</v>
      </c>
      <c r="Z222" s="4">
        <v>-6000</v>
      </c>
      <c r="AA222" s="26"/>
      <c r="AB222" s="26"/>
      <c r="AC222" s="26"/>
      <c r="AD222" s="26"/>
      <c r="AE222" s="26"/>
      <c r="AF222" s="26"/>
    </row>
    <row r="223" spans="1:32" ht="45">
      <c r="A223" s="1"/>
      <c r="B223" s="2" t="str">
        <f>HYPERLINK("https://my.zakupki.prom.ua/remote/dispatcher/state_purchase_view/7501025","UA-2018-06-20-001293-a")</f>
        <v>UA-2018-06-20-001293-a</v>
      </c>
      <c r="C223" s="2" t="s">
        <v>282</v>
      </c>
      <c r="D223" s="2" t="s">
        <v>46</v>
      </c>
      <c r="E223" s="2" t="s">
        <v>125</v>
      </c>
      <c r="F223" s="3">
        <v>43271</v>
      </c>
      <c r="G223" s="2" t="s">
        <v>246</v>
      </c>
      <c r="H223" s="1">
        <v>1</v>
      </c>
      <c r="I223" s="4">
        <v>7500</v>
      </c>
      <c r="J223" s="2" t="s">
        <v>158</v>
      </c>
      <c r="K223" s="1">
        <v>1</v>
      </c>
      <c r="L223" s="4">
        <v>7500</v>
      </c>
      <c r="M223" s="2" t="s">
        <v>56</v>
      </c>
      <c r="N223" s="2" t="s">
        <v>161</v>
      </c>
      <c r="O223" s="2" t="s">
        <v>77</v>
      </c>
      <c r="P223" s="2" t="s">
        <v>161</v>
      </c>
      <c r="Q223" s="4">
        <v>7500</v>
      </c>
      <c r="R223" s="4">
        <v>7500</v>
      </c>
      <c r="S223" s="2"/>
      <c r="T223" s="2"/>
      <c r="U223" s="2"/>
      <c r="V223" s="2" t="s">
        <v>203</v>
      </c>
      <c r="W223" s="1">
        <v>2492611118</v>
      </c>
      <c r="X223" s="16">
        <v>43271</v>
      </c>
      <c r="Y223" s="5">
        <v>222</v>
      </c>
      <c r="Z223" s="4">
        <v>7500</v>
      </c>
      <c r="AA223" s="26"/>
      <c r="AB223" s="26"/>
      <c r="AC223" s="26"/>
      <c r="AD223" s="26"/>
      <c r="AE223" s="26"/>
      <c r="AF223" s="26"/>
    </row>
    <row r="224" spans="1:32" ht="90">
      <c r="A224" s="1"/>
      <c r="B224" s="2" t="str">
        <f>HYPERLINK("https://my.zakupki.prom.ua/remote/dispatcher/state_purchase_view/7507473","UA-2018-06-20-002484-a")</f>
        <v>UA-2018-06-20-002484-a</v>
      </c>
      <c r="C224" s="2" t="s">
        <v>108</v>
      </c>
      <c r="D224" s="2" t="s">
        <v>27</v>
      </c>
      <c r="E224" s="2" t="s">
        <v>125</v>
      </c>
      <c r="F224" s="3">
        <v>43271</v>
      </c>
      <c r="G224" s="2" t="s">
        <v>246</v>
      </c>
      <c r="H224" s="1">
        <v>1</v>
      </c>
      <c r="I224" s="4">
        <v>184138.17</v>
      </c>
      <c r="J224" s="2" t="s">
        <v>158</v>
      </c>
      <c r="K224" s="1">
        <v>1</v>
      </c>
      <c r="L224" s="4">
        <v>184138.17</v>
      </c>
      <c r="M224" s="2" t="s">
        <v>56</v>
      </c>
      <c r="N224" s="2" t="s">
        <v>161</v>
      </c>
      <c r="O224" s="2" t="s">
        <v>77</v>
      </c>
      <c r="P224" s="2" t="s">
        <v>161</v>
      </c>
      <c r="Q224" s="4">
        <v>184138.17</v>
      </c>
      <c r="R224" s="4">
        <v>184138.17</v>
      </c>
      <c r="S224" s="2"/>
      <c r="T224" s="2"/>
      <c r="U224" s="2"/>
      <c r="V224" s="2" t="s">
        <v>127</v>
      </c>
      <c r="W224" s="1">
        <v>2961411070</v>
      </c>
      <c r="X224" s="16">
        <v>43271</v>
      </c>
      <c r="Y224" s="5">
        <v>223</v>
      </c>
      <c r="Z224" s="4">
        <v>184138.17</v>
      </c>
      <c r="AA224" s="26"/>
      <c r="AB224" s="26"/>
      <c r="AC224" s="26"/>
      <c r="AD224" s="26"/>
      <c r="AE224" s="26"/>
      <c r="AF224" s="26"/>
    </row>
    <row r="225" spans="1:32" ht="90">
      <c r="A225" s="1"/>
      <c r="B225" s="7" t="s">
        <v>497</v>
      </c>
      <c r="C225" s="7" t="s">
        <v>496</v>
      </c>
      <c r="D225" s="7" t="s">
        <v>496</v>
      </c>
      <c r="E225" s="8">
        <v>9680</v>
      </c>
      <c r="F225" s="3"/>
      <c r="G225" s="2"/>
      <c r="H225" s="1"/>
      <c r="I225" s="4"/>
      <c r="J225" s="2"/>
      <c r="K225" s="1"/>
      <c r="L225" s="4"/>
      <c r="M225" s="2"/>
      <c r="N225" s="2"/>
      <c r="O225" s="2"/>
      <c r="P225" s="2"/>
      <c r="Q225" s="4"/>
      <c r="R225" s="4"/>
      <c r="S225" s="2"/>
      <c r="T225" s="2"/>
      <c r="U225" s="2"/>
      <c r="V225" s="2" t="s">
        <v>498</v>
      </c>
      <c r="W225" s="2">
        <v>39879896</v>
      </c>
      <c r="X225" s="16">
        <v>43272</v>
      </c>
      <c r="Y225" s="5">
        <v>224</v>
      </c>
      <c r="Z225" s="4">
        <v>9680</v>
      </c>
      <c r="AA225" s="26"/>
      <c r="AB225" s="26"/>
      <c r="AC225" s="26"/>
      <c r="AD225" s="26"/>
      <c r="AE225" s="26"/>
      <c r="AF225" s="26"/>
    </row>
    <row r="226" spans="1:32" ht="45">
      <c r="A226" s="1"/>
      <c r="B226" s="2" t="str">
        <f>HYPERLINK("https://my.zakupki.prom.ua/remote/dispatcher/state_purchase_view/7516902","UA-2018-06-21-001602-a")</f>
        <v>UA-2018-06-21-001602-a</v>
      </c>
      <c r="C226" s="2" t="s">
        <v>264</v>
      </c>
      <c r="D226" s="2" t="s">
        <v>48</v>
      </c>
      <c r="E226" s="2" t="s">
        <v>125</v>
      </c>
      <c r="F226" s="3">
        <v>43272</v>
      </c>
      <c r="G226" s="2" t="s">
        <v>246</v>
      </c>
      <c r="H226" s="1">
        <v>1</v>
      </c>
      <c r="I226" s="4">
        <v>20580</v>
      </c>
      <c r="J226" s="2" t="s">
        <v>158</v>
      </c>
      <c r="K226" s="1">
        <v>1</v>
      </c>
      <c r="L226" s="4">
        <v>20580</v>
      </c>
      <c r="M226" s="2" t="s">
        <v>56</v>
      </c>
      <c r="N226" s="2" t="s">
        <v>161</v>
      </c>
      <c r="O226" s="2" t="s">
        <v>77</v>
      </c>
      <c r="P226" s="2" t="s">
        <v>161</v>
      </c>
      <c r="Q226" s="4">
        <v>20580</v>
      </c>
      <c r="R226" s="4">
        <v>20580</v>
      </c>
      <c r="S226" s="2"/>
      <c r="T226" s="2"/>
      <c r="U226" s="2"/>
      <c r="V226" s="2" t="s">
        <v>60</v>
      </c>
      <c r="W226" s="1">
        <v>3227406316</v>
      </c>
      <c r="X226" s="16">
        <v>43272</v>
      </c>
      <c r="Y226" s="5">
        <v>225</v>
      </c>
      <c r="Z226" s="4">
        <v>20580</v>
      </c>
      <c r="AA226" s="26"/>
      <c r="AB226" s="26"/>
      <c r="AC226" s="26"/>
      <c r="AD226" s="26"/>
      <c r="AE226" s="26"/>
      <c r="AF226" s="26"/>
    </row>
    <row r="227" spans="1:32" ht="45">
      <c r="A227" s="1"/>
      <c r="B227" s="2" t="str">
        <f>HYPERLINK("https://my.zakupki.prom.ua/remote/dispatcher/state_purchase_view/7516684","UA-2018-06-21-001527-a")</f>
        <v>UA-2018-06-21-001527-a</v>
      </c>
      <c r="C227" s="2" t="s">
        <v>264</v>
      </c>
      <c r="D227" s="2" t="s">
        <v>48</v>
      </c>
      <c r="E227" s="2" t="s">
        <v>125</v>
      </c>
      <c r="F227" s="3">
        <v>43272</v>
      </c>
      <c r="G227" s="2" t="s">
        <v>246</v>
      </c>
      <c r="H227" s="1">
        <v>1</v>
      </c>
      <c r="I227" s="4">
        <v>3100</v>
      </c>
      <c r="J227" s="2" t="s">
        <v>158</v>
      </c>
      <c r="K227" s="1">
        <v>1</v>
      </c>
      <c r="L227" s="4">
        <v>3100</v>
      </c>
      <c r="M227" s="2" t="s">
        <v>56</v>
      </c>
      <c r="N227" s="2" t="s">
        <v>161</v>
      </c>
      <c r="O227" s="2" t="s">
        <v>77</v>
      </c>
      <c r="P227" s="2" t="s">
        <v>161</v>
      </c>
      <c r="Q227" s="4">
        <v>3100</v>
      </c>
      <c r="R227" s="4">
        <v>3100</v>
      </c>
      <c r="S227" s="2"/>
      <c r="T227" s="2"/>
      <c r="U227" s="2"/>
      <c r="V227" s="2" t="s">
        <v>60</v>
      </c>
      <c r="W227" s="1">
        <v>3227406316</v>
      </c>
      <c r="X227" s="16">
        <v>43272</v>
      </c>
      <c r="Y227" s="5">
        <v>226</v>
      </c>
      <c r="Z227" s="4">
        <v>3100</v>
      </c>
      <c r="AA227" s="26"/>
      <c r="AB227" s="26"/>
      <c r="AC227" s="26"/>
      <c r="AD227" s="26"/>
      <c r="AE227" s="26"/>
      <c r="AF227" s="26"/>
    </row>
    <row r="228" spans="1:32" ht="60">
      <c r="A228" s="1"/>
      <c r="B228" s="2" t="str">
        <f>HYPERLINK("https://my.zakupki.prom.ua/remote/dispatcher/state_purchase_view/7518275","UA-2018-06-21-002108-a")</f>
        <v>UA-2018-06-21-002108-a</v>
      </c>
      <c r="C228" s="2" t="s">
        <v>271</v>
      </c>
      <c r="D228" s="2" t="s">
        <v>44</v>
      </c>
      <c r="E228" s="2" t="s">
        <v>125</v>
      </c>
      <c r="F228" s="3">
        <v>43272</v>
      </c>
      <c r="G228" s="2" t="s">
        <v>246</v>
      </c>
      <c r="H228" s="1">
        <v>1</v>
      </c>
      <c r="I228" s="4">
        <v>1800</v>
      </c>
      <c r="J228" s="2" t="s">
        <v>158</v>
      </c>
      <c r="K228" s="1">
        <v>1</v>
      </c>
      <c r="L228" s="4">
        <v>1800</v>
      </c>
      <c r="M228" s="2" t="s">
        <v>56</v>
      </c>
      <c r="N228" s="2" t="s">
        <v>161</v>
      </c>
      <c r="O228" s="2" t="s">
        <v>77</v>
      </c>
      <c r="P228" s="2" t="s">
        <v>161</v>
      </c>
      <c r="Q228" s="4">
        <v>1800</v>
      </c>
      <c r="R228" s="4">
        <v>1800</v>
      </c>
      <c r="S228" s="2"/>
      <c r="T228" s="2"/>
      <c r="U228" s="2"/>
      <c r="V228" s="2" t="s">
        <v>223</v>
      </c>
      <c r="W228" s="1">
        <v>30810049</v>
      </c>
      <c r="X228" s="16">
        <v>43272</v>
      </c>
      <c r="Y228" s="5">
        <v>227</v>
      </c>
      <c r="Z228" s="4">
        <v>1800</v>
      </c>
      <c r="AA228" s="26"/>
      <c r="AB228" s="26"/>
      <c r="AC228" s="26"/>
      <c r="AD228" s="26"/>
      <c r="AE228" s="26"/>
      <c r="AF228" s="26"/>
    </row>
    <row r="229" spans="1:32" ht="30">
      <c r="A229" s="1"/>
      <c r="B229" s="7" t="s">
        <v>500</v>
      </c>
      <c r="C229" s="27" t="s">
        <v>820</v>
      </c>
      <c r="D229" s="27" t="s">
        <v>754</v>
      </c>
      <c r="E229" s="8">
        <v>2161.5</v>
      </c>
      <c r="F229" s="3"/>
      <c r="G229" s="2"/>
      <c r="H229" s="1"/>
      <c r="I229" s="4"/>
      <c r="J229" s="2"/>
      <c r="K229" s="1"/>
      <c r="L229" s="4"/>
      <c r="M229" s="2"/>
      <c r="N229" s="2"/>
      <c r="O229" s="2"/>
      <c r="P229" s="2"/>
      <c r="Q229" s="4"/>
      <c r="R229" s="4"/>
      <c r="S229" s="2"/>
      <c r="T229" s="2"/>
      <c r="U229" s="2"/>
      <c r="V229" s="2" t="s">
        <v>501</v>
      </c>
      <c r="W229" s="2">
        <v>2976512338</v>
      </c>
      <c r="X229" s="16">
        <v>43273</v>
      </c>
      <c r="Y229" s="5">
        <v>228</v>
      </c>
      <c r="Z229" s="4">
        <v>2161.5</v>
      </c>
      <c r="AA229" s="26"/>
      <c r="AB229" s="36">
        <v>43465</v>
      </c>
      <c r="AC229" s="37">
        <v>43465</v>
      </c>
      <c r="AD229" s="26" t="s">
        <v>284</v>
      </c>
      <c r="AE229" s="38"/>
      <c r="AF229" s="38"/>
    </row>
    <row r="230" spans="1:32" ht="45">
      <c r="A230" s="1"/>
      <c r="B230" s="2" t="str">
        <f>HYPERLINK("https://my.zakupki.prom.ua/remote/dispatcher/state_purchase_view/7543344","UA-2018-06-23-000574-a")</f>
        <v>UA-2018-06-23-000574-a</v>
      </c>
      <c r="C230" s="2" t="s">
        <v>279</v>
      </c>
      <c r="D230" s="2" t="s">
        <v>19</v>
      </c>
      <c r="E230" s="2" t="s">
        <v>125</v>
      </c>
      <c r="F230" s="3">
        <v>43274</v>
      </c>
      <c r="G230" s="2" t="s">
        <v>246</v>
      </c>
      <c r="H230" s="1">
        <v>1</v>
      </c>
      <c r="I230" s="4">
        <v>10000</v>
      </c>
      <c r="J230" s="2" t="s">
        <v>158</v>
      </c>
      <c r="K230" s="1">
        <v>4</v>
      </c>
      <c r="L230" s="4">
        <v>2500</v>
      </c>
      <c r="M230" s="2" t="s">
        <v>56</v>
      </c>
      <c r="N230" s="2" t="s">
        <v>161</v>
      </c>
      <c r="O230" s="2" t="s">
        <v>77</v>
      </c>
      <c r="P230" s="2" t="s">
        <v>161</v>
      </c>
      <c r="Q230" s="4">
        <v>10000</v>
      </c>
      <c r="R230" s="4">
        <v>2500</v>
      </c>
      <c r="S230" s="2"/>
      <c r="T230" s="2"/>
      <c r="U230" s="2"/>
      <c r="V230" s="2" t="s">
        <v>80</v>
      </c>
      <c r="W230" s="1">
        <v>2811012277</v>
      </c>
      <c r="X230" s="16">
        <v>43273</v>
      </c>
      <c r="Y230" s="5">
        <v>229</v>
      </c>
      <c r="Z230" s="4">
        <v>10000</v>
      </c>
      <c r="AA230" s="26"/>
      <c r="AB230" s="36">
        <v>43465</v>
      </c>
      <c r="AC230" s="37">
        <v>43465</v>
      </c>
      <c r="AD230" s="26" t="s">
        <v>284</v>
      </c>
      <c r="AE230" s="38"/>
      <c r="AF230" s="38"/>
    </row>
    <row r="231" spans="1:32" ht="60">
      <c r="A231" s="1"/>
      <c r="B231" s="2" t="str">
        <f>HYPERLINK("https://my.zakupki.prom.ua/remote/dispatcher/state_purchase_view/7535065","UA-2018-06-22-002205-a")</f>
        <v>UA-2018-06-22-002205-a</v>
      </c>
      <c r="C231" s="2" t="s">
        <v>55</v>
      </c>
      <c r="D231" s="2" t="s">
        <v>18</v>
      </c>
      <c r="E231" s="2" t="s">
        <v>125</v>
      </c>
      <c r="F231" s="3">
        <v>43273</v>
      </c>
      <c r="G231" s="2" t="s">
        <v>246</v>
      </c>
      <c r="H231" s="1">
        <v>1</v>
      </c>
      <c r="I231" s="4">
        <v>15658.35</v>
      </c>
      <c r="J231" s="2" t="s">
        <v>158</v>
      </c>
      <c r="K231" s="1">
        <v>3</v>
      </c>
      <c r="L231" s="4">
        <v>5219.45</v>
      </c>
      <c r="M231" s="2" t="s">
        <v>56</v>
      </c>
      <c r="N231" s="2" t="s">
        <v>161</v>
      </c>
      <c r="O231" s="2" t="s">
        <v>77</v>
      </c>
      <c r="P231" s="2" t="s">
        <v>161</v>
      </c>
      <c r="Q231" s="4">
        <v>15658.35</v>
      </c>
      <c r="R231" s="4">
        <v>5219.45</v>
      </c>
      <c r="S231" s="2"/>
      <c r="T231" s="2"/>
      <c r="U231" s="2"/>
      <c r="V231" s="2" t="s">
        <v>215</v>
      </c>
      <c r="W231" s="1">
        <v>34903875</v>
      </c>
      <c r="X231" s="16">
        <v>43273</v>
      </c>
      <c r="Y231" s="5">
        <v>230</v>
      </c>
      <c r="Z231" s="4">
        <v>15658.35</v>
      </c>
      <c r="AA231" s="36">
        <v>43147</v>
      </c>
      <c r="AB231" s="36">
        <v>43465</v>
      </c>
      <c r="AC231" s="37">
        <v>43465</v>
      </c>
      <c r="AD231" s="26" t="s">
        <v>284</v>
      </c>
      <c r="AE231" s="38"/>
      <c r="AF231" s="38"/>
    </row>
    <row r="232" spans="1:32" ht="30">
      <c r="A232" s="1"/>
      <c r="B232" s="7" t="s">
        <v>502</v>
      </c>
      <c r="C232" s="7" t="s">
        <v>484</v>
      </c>
      <c r="D232" s="7" t="s">
        <v>484</v>
      </c>
      <c r="E232" s="8">
        <v>7360</v>
      </c>
      <c r="F232" s="3"/>
      <c r="G232" s="2"/>
      <c r="H232" s="1"/>
      <c r="I232" s="4"/>
      <c r="J232" s="2"/>
      <c r="K232" s="1"/>
      <c r="L232" s="4"/>
      <c r="M232" s="2"/>
      <c r="N232" s="2"/>
      <c r="O232" s="2"/>
      <c r="P232" s="2"/>
      <c r="Q232" s="4"/>
      <c r="R232" s="4"/>
      <c r="S232" s="2"/>
      <c r="T232" s="2"/>
      <c r="U232" s="2"/>
      <c r="V232" s="2" t="s">
        <v>503</v>
      </c>
      <c r="W232" s="1">
        <v>2129709486</v>
      </c>
      <c r="X232" s="16">
        <v>43273</v>
      </c>
      <c r="Y232" s="5">
        <v>231</v>
      </c>
      <c r="Z232" s="4">
        <v>7360</v>
      </c>
      <c r="AA232" s="26"/>
      <c r="AB232" s="36">
        <v>43465</v>
      </c>
      <c r="AC232" s="37">
        <v>43465</v>
      </c>
      <c r="AD232" s="26" t="s">
        <v>284</v>
      </c>
      <c r="AE232" s="38"/>
      <c r="AF232" s="38"/>
    </row>
    <row r="233" spans="1:32" ht="45">
      <c r="A233" s="1"/>
      <c r="B233" s="7" t="s">
        <v>505</v>
      </c>
      <c r="C233" s="7" t="s">
        <v>504</v>
      </c>
      <c r="D233" s="7" t="s">
        <v>504</v>
      </c>
      <c r="E233" s="8">
        <v>298</v>
      </c>
      <c r="F233" s="3"/>
      <c r="G233" s="2"/>
      <c r="H233" s="1"/>
      <c r="I233" s="4"/>
      <c r="J233" s="2"/>
      <c r="K233" s="1"/>
      <c r="L233" s="4"/>
      <c r="M233" s="2"/>
      <c r="N233" s="2"/>
      <c r="O233" s="2"/>
      <c r="P233" s="2"/>
      <c r="Q233" s="4"/>
      <c r="R233" s="4"/>
      <c r="S233" s="2"/>
      <c r="T233" s="2"/>
      <c r="U233" s="2"/>
      <c r="V233" s="2" t="s">
        <v>506</v>
      </c>
      <c r="W233" s="1">
        <v>33299265</v>
      </c>
      <c r="X233" s="16">
        <v>43273</v>
      </c>
      <c r="Y233" s="5">
        <v>232</v>
      </c>
      <c r="Z233" s="4">
        <v>298</v>
      </c>
      <c r="AA233" s="36">
        <v>43306</v>
      </c>
      <c r="AB233" s="36">
        <v>43465</v>
      </c>
      <c r="AC233" s="37">
        <v>43465</v>
      </c>
      <c r="AD233" s="26" t="s">
        <v>284</v>
      </c>
      <c r="AE233" s="38"/>
      <c r="AF233" s="38"/>
    </row>
    <row r="234" spans="1:32" ht="30">
      <c r="A234" s="1"/>
      <c r="B234" s="7" t="s">
        <v>507</v>
      </c>
      <c r="C234" s="7" t="s">
        <v>326</v>
      </c>
      <c r="D234" s="7" t="s">
        <v>326</v>
      </c>
      <c r="E234" s="8">
        <v>2880</v>
      </c>
      <c r="F234" s="3"/>
      <c r="G234" s="2"/>
      <c r="H234" s="1"/>
      <c r="I234" s="4"/>
      <c r="J234" s="2"/>
      <c r="K234" s="1"/>
      <c r="L234" s="4"/>
      <c r="M234" s="2"/>
      <c r="N234" s="2"/>
      <c r="O234" s="2"/>
      <c r="P234" s="2"/>
      <c r="Q234" s="4"/>
      <c r="R234" s="4"/>
      <c r="S234" s="2"/>
      <c r="T234" s="2"/>
      <c r="U234" s="2"/>
      <c r="V234" s="2" t="s">
        <v>503</v>
      </c>
      <c r="W234" s="1">
        <v>2129709486</v>
      </c>
      <c r="X234" s="16">
        <v>43273</v>
      </c>
      <c r="Y234" s="5">
        <v>233</v>
      </c>
      <c r="Z234" s="4">
        <v>2880</v>
      </c>
      <c r="AA234" s="26"/>
      <c r="AB234" s="36"/>
      <c r="AC234" s="37"/>
      <c r="AD234" s="26"/>
      <c r="AE234" s="38"/>
      <c r="AF234" s="38"/>
    </row>
    <row r="235" spans="1:32" ht="30">
      <c r="A235" s="1"/>
      <c r="B235" s="7" t="s">
        <v>508</v>
      </c>
      <c r="C235" s="7" t="s">
        <v>509</v>
      </c>
      <c r="D235" s="7" t="s">
        <v>509</v>
      </c>
      <c r="E235" s="8">
        <v>550</v>
      </c>
      <c r="F235" s="3"/>
      <c r="G235" s="2"/>
      <c r="H235" s="1"/>
      <c r="I235" s="4"/>
      <c r="J235" s="2"/>
      <c r="K235" s="1"/>
      <c r="L235" s="4"/>
      <c r="M235" s="2"/>
      <c r="N235" s="2"/>
      <c r="O235" s="2"/>
      <c r="P235" s="2"/>
      <c r="Q235" s="4"/>
      <c r="R235" s="4"/>
      <c r="S235" s="2"/>
      <c r="T235" s="2"/>
      <c r="U235" s="2"/>
      <c r="V235" s="2" t="s">
        <v>503</v>
      </c>
      <c r="W235" s="1">
        <v>2129709486</v>
      </c>
      <c r="X235" s="16">
        <v>43273</v>
      </c>
      <c r="Y235" s="5">
        <v>234</v>
      </c>
      <c r="Z235" s="4">
        <v>550</v>
      </c>
      <c r="AA235" s="26"/>
      <c r="AB235" s="26"/>
      <c r="AC235" s="26"/>
      <c r="AD235" s="26"/>
      <c r="AE235" s="26"/>
      <c r="AF235" s="26"/>
    </row>
    <row r="236" spans="1:32" ht="30">
      <c r="A236" s="1"/>
      <c r="B236" s="7" t="s">
        <v>510</v>
      </c>
      <c r="C236" s="7" t="s">
        <v>511</v>
      </c>
      <c r="D236" s="7" t="s">
        <v>511</v>
      </c>
      <c r="E236" s="8">
        <v>10450</v>
      </c>
      <c r="F236" s="3"/>
      <c r="G236" s="2"/>
      <c r="H236" s="1"/>
      <c r="I236" s="4"/>
      <c r="J236" s="2"/>
      <c r="K236" s="1"/>
      <c r="L236" s="4"/>
      <c r="M236" s="2"/>
      <c r="N236" s="2"/>
      <c r="O236" s="2"/>
      <c r="P236" s="2"/>
      <c r="Q236" s="4"/>
      <c r="R236" s="4"/>
      <c r="S236" s="2"/>
      <c r="T236" s="2"/>
      <c r="U236" s="2"/>
      <c r="V236" s="2" t="s">
        <v>503</v>
      </c>
      <c r="W236" s="1">
        <v>2129709486</v>
      </c>
      <c r="X236" s="16">
        <v>43273</v>
      </c>
      <c r="Y236" s="5">
        <v>235</v>
      </c>
      <c r="Z236" s="4">
        <v>10450</v>
      </c>
      <c r="AA236" s="26"/>
      <c r="AB236" s="26"/>
      <c r="AC236" s="26"/>
      <c r="AD236" s="26"/>
      <c r="AE236" s="26"/>
      <c r="AF236" s="26"/>
    </row>
    <row r="237" spans="1:32" ht="30">
      <c r="A237" s="1"/>
      <c r="B237" s="7" t="s">
        <v>513</v>
      </c>
      <c r="C237" s="7" t="s">
        <v>512</v>
      </c>
      <c r="D237" s="7" t="s">
        <v>512</v>
      </c>
      <c r="E237" s="8">
        <v>1250</v>
      </c>
      <c r="F237" s="3"/>
      <c r="G237" s="2"/>
      <c r="H237" s="1"/>
      <c r="I237" s="4"/>
      <c r="J237" s="2"/>
      <c r="K237" s="1"/>
      <c r="L237" s="4"/>
      <c r="M237" s="2"/>
      <c r="N237" s="2"/>
      <c r="O237" s="2"/>
      <c r="P237" s="2"/>
      <c r="Q237" s="4"/>
      <c r="R237" s="4"/>
      <c r="S237" s="2"/>
      <c r="T237" s="2"/>
      <c r="U237" s="2"/>
      <c r="V237" s="2" t="s">
        <v>503</v>
      </c>
      <c r="W237" s="1">
        <v>2129709486</v>
      </c>
      <c r="X237" s="16">
        <v>43273</v>
      </c>
      <c r="Y237" s="5">
        <v>236</v>
      </c>
      <c r="Z237" s="4">
        <v>1250</v>
      </c>
      <c r="AA237" s="26"/>
      <c r="AB237" s="26"/>
      <c r="AC237" s="26"/>
      <c r="AD237" s="26"/>
      <c r="AE237" s="26"/>
      <c r="AF237" s="26"/>
    </row>
    <row r="238" spans="1:32" ht="45">
      <c r="A238" s="1"/>
      <c r="B238" s="2" t="str">
        <f>HYPERLINK("https://my.zakupki.prom.ua/remote/dispatcher/state_purchase_view/7560375","UA-2018-06-25-001819-a")</f>
        <v>UA-2018-06-25-001819-a</v>
      </c>
      <c r="C238" s="2" t="s">
        <v>265</v>
      </c>
      <c r="D238" s="2" t="s">
        <v>21</v>
      </c>
      <c r="E238" s="2" t="s">
        <v>125</v>
      </c>
      <c r="F238" s="3">
        <v>43276</v>
      </c>
      <c r="G238" s="2" t="s">
        <v>246</v>
      </c>
      <c r="H238" s="1">
        <v>1</v>
      </c>
      <c r="I238" s="4">
        <v>7900</v>
      </c>
      <c r="J238" s="2" t="s">
        <v>158</v>
      </c>
      <c r="K238" s="1">
        <v>10</v>
      </c>
      <c r="L238" s="4">
        <v>790</v>
      </c>
      <c r="M238" s="2" t="s">
        <v>56</v>
      </c>
      <c r="N238" s="2" t="s">
        <v>161</v>
      </c>
      <c r="O238" s="2" t="s">
        <v>77</v>
      </c>
      <c r="P238" s="2" t="s">
        <v>161</v>
      </c>
      <c r="Q238" s="4">
        <v>7900</v>
      </c>
      <c r="R238" s="4">
        <v>790</v>
      </c>
      <c r="S238" s="2"/>
      <c r="T238" s="2"/>
      <c r="U238" s="2"/>
      <c r="V238" s="2" t="s">
        <v>62</v>
      </c>
      <c r="W238" s="1">
        <v>1851119908</v>
      </c>
      <c r="X238" s="16">
        <v>43276</v>
      </c>
      <c r="Y238" s="5">
        <v>237</v>
      </c>
      <c r="Z238" s="4">
        <v>7900</v>
      </c>
      <c r="AA238" s="26"/>
      <c r="AB238" s="26"/>
      <c r="AC238" s="26"/>
      <c r="AD238" s="26"/>
      <c r="AE238" s="26"/>
      <c r="AF238" s="26"/>
    </row>
    <row r="239" spans="1:32" ht="45">
      <c r="A239" s="1"/>
      <c r="B239" s="2" t="str">
        <f>HYPERLINK("https://my.zakupki.prom.ua/remote/dispatcher/state_purchase_view/7560313","UA-2018-06-25-001797-a")</f>
        <v>UA-2018-06-25-001797-a</v>
      </c>
      <c r="C239" s="2" t="s">
        <v>270</v>
      </c>
      <c r="D239" s="2" t="s">
        <v>23</v>
      </c>
      <c r="E239" s="2" t="s">
        <v>125</v>
      </c>
      <c r="F239" s="3">
        <v>43276</v>
      </c>
      <c r="G239" s="2" t="s">
        <v>246</v>
      </c>
      <c r="H239" s="1">
        <v>1</v>
      </c>
      <c r="I239" s="4">
        <v>4500</v>
      </c>
      <c r="J239" s="2" t="s">
        <v>158</v>
      </c>
      <c r="K239" s="1">
        <v>1</v>
      </c>
      <c r="L239" s="4">
        <v>4500</v>
      </c>
      <c r="M239" s="2" t="s">
        <v>56</v>
      </c>
      <c r="N239" s="2" t="s">
        <v>161</v>
      </c>
      <c r="O239" s="2" t="s">
        <v>77</v>
      </c>
      <c r="P239" s="2" t="s">
        <v>161</v>
      </c>
      <c r="Q239" s="4">
        <v>4500</v>
      </c>
      <c r="R239" s="4">
        <v>4500</v>
      </c>
      <c r="S239" s="2"/>
      <c r="T239" s="2"/>
      <c r="U239" s="2"/>
      <c r="V239" s="2" t="s">
        <v>62</v>
      </c>
      <c r="W239" s="1">
        <v>1851119908</v>
      </c>
      <c r="X239" s="16">
        <v>43276</v>
      </c>
      <c r="Y239" s="5">
        <v>238</v>
      </c>
      <c r="Z239" s="4">
        <v>4500</v>
      </c>
      <c r="AA239" s="26"/>
      <c r="AB239" s="26"/>
      <c r="AC239" s="26"/>
      <c r="AD239" s="26"/>
      <c r="AE239" s="26"/>
      <c r="AF239" s="26"/>
    </row>
    <row r="240" spans="1:32" ht="105">
      <c r="A240" s="1"/>
      <c r="B240" s="2" t="str">
        <f>HYPERLINK("https://my.zakupki.prom.ua/remote/dispatcher/state_purchase_view/7646589","UA-2018-07-06-001297-a")</f>
        <v>UA-2018-07-06-001297-a</v>
      </c>
      <c r="C240" s="2" t="s">
        <v>288</v>
      </c>
      <c r="D240" s="2" t="s">
        <v>51</v>
      </c>
      <c r="E240" s="2" t="s">
        <v>125</v>
      </c>
      <c r="F240" s="3">
        <v>43287</v>
      </c>
      <c r="G240" s="2" t="s">
        <v>246</v>
      </c>
      <c r="H240" s="1">
        <v>1</v>
      </c>
      <c r="I240" s="4">
        <v>400</v>
      </c>
      <c r="J240" s="2" t="s">
        <v>158</v>
      </c>
      <c r="K240" s="1">
        <v>1</v>
      </c>
      <c r="L240" s="4">
        <v>400</v>
      </c>
      <c r="M240" s="2" t="s">
        <v>56</v>
      </c>
      <c r="N240" s="2" t="s">
        <v>161</v>
      </c>
      <c r="O240" s="2" t="s">
        <v>77</v>
      </c>
      <c r="P240" s="2" t="s">
        <v>161</v>
      </c>
      <c r="Q240" s="4">
        <v>400</v>
      </c>
      <c r="R240" s="4">
        <v>400</v>
      </c>
      <c r="S240" s="2"/>
      <c r="T240" s="2"/>
      <c r="U240" s="2"/>
      <c r="V240" s="2" t="s">
        <v>162</v>
      </c>
      <c r="W240" s="1">
        <v>5457164</v>
      </c>
      <c r="X240" s="16">
        <v>43287</v>
      </c>
      <c r="Y240" s="5">
        <v>239</v>
      </c>
      <c r="Z240" s="4">
        <v>400</v>
      </c>
      <c r="AA240" s="26"/>
      <c r="AB240" s="26"/>
      <c r="AC240" s="26"/>
      <c r="AD240" s="26"/>
      <c r="AE240" s="26"/>
      <c r="AF240" s="26"/>
    </row>
    <row r="241" spans="1:32" ht="45">
      <c r="A241" s="1"/>
      <c r="B241" s="2" t="str">
        <f>HYPERLINK("https://my.zakupki.prom.ua/remote/dispatcher/state_purchase_view/7647617","UA-2018-07-06-001480-a")</f>
        <v>UA-2018-07-06-001480-a</v>
      </c>
      <c r="C241" s="2" t="s">
        <v>285</v>
      </c>
      <c r="D241" s="2" t="s">
        <v>48</v>
      </c>
      <c r="E241" s="2" t="s">
        <v>125</v>
      </c>
      <c r="F241" s="3">
        <v>43287</v>
      </c>
      <c r="G241" s="2" t="s">
        <v>246</v>
      </c>
      <c r="H241" s="1">
        <v>1</v>
      </c>
      <c r="I241" s="4">
        <v>53592</v>
      </c>
      <c r="J241" s="2" t="s">
        <v>158</v>
      </c>
      <c r="K241" s="1">
        <v>1</v>
      </c>
      <c r="L241" s="4">
        <v>53592</v>
      </c>
      <c r="M241" s="2" t="s">
        <v>56</v>
      </c>
      <c r="N241" s="2" t="s">
        <v>161</v>
      </c>
      <c r="O241" s="2" t="s">
        <v>77</v>
      </c>
      <c r="P241" s="2" t="s">
        <v>161</v>
      </c>
      <c r="Q241" s="4">
        <v>53592</v>
      </c>
      <c r="R241" s="4">
        <v>53592</v>
      </c>
      <c r="S241" s="2"/>
      <c r="T241" s="2"/>
      <c r="U241" s="2"/>
      <c r="V241" s="2" t="s">
        <v>79</v>
      </c>
      <c r="W241" s="1">
        <v>2960517455</v>
      </c>
      <c r="X241" s="16">
        <v>43287</v>
      </c>
      <c r="Y241" s="5">
        <v>240</v>
      </c>
      <c r="Z241" s="4">
        <v>53592</v>
      </c>
      <c r="AA241" s="26"/>
      <c r="AB241" s="36">
        <v>43465</v>
      </c>
      <c r="AC241" s="37">
        <v>43465</v>
      </c>
      <c r="AD241" s="26" t="s">
        <v>284</v>
      </c>
      <c r="AE241" s="38"/>
      <c r="AF241" s="38"/>
    </row>
    <row r="242" spans="1:32" ht="45">
      <c r="A242" s="1"/>
      <c r="B242" s="2" t="str">
        <f>HYPERLINK("https://my.zakupki.prom.ua/remote/dispatcher/state_purchase_view/7648179","UA-2018-07-06-001577-a")</f>
        <v>UA-2018-07-06-001577-a</v>
      </c>
      <c r="C242" s="2" t="s">
        <v>273</v>
      </c>
      <c r="D242" s="2" t="s">
        <v>48</v>
      </c>
      <c r="E242" s="2" t="s">
        <v>125</v>
      </c>
      <c r="F242" s="3">
        <v>43287</v>
      </c>
      <c r="G242" s="2" t="s">
        <v>246</v>
      </c>
      <c r="H242" s="1">
        <v>1</v>
      </c>
      <c r="I242" s="4">
        <v>7000</v>
      </c>
      <c r="J242" s="2" t="s">
        <v>158</v>
      </c>
      <c r="K242" s="1">
        <v>1</v>
      </c>
      <c r="L242" s="4">
        <v>7000</v>
      </c>
      <c r="M242" s="2" t="s">
        <v>56</v>
      </c>
      <c r="N242" s="2" t="s">
        <v>161</v>
      </c>
      <c r="O242" s="2" t="s">
        <v>77</v>
      </c>
      <c r="P242" s="2" t="s">
        <v>161</v>
      </c>
      <c r="Q242" s="4">
        <v>7000</v>
      </c>
      <c r="R242" s="4">
        <v>7000</v>
      </c>
      <c r="S242" s="2"/>
      <c r="T242" s="2"/>
      <c r="U242" s="2"/>
      <c r="V242" s="2" t="s">
        <v>237</v>
      </c>
      <c r="W242" s="1">
        <v>3288014291</v>
      </c>
      <c r="X242" s="16">
        <v>43287</v>
      </c>
      <c r="Y242" s="5">
        <v>241</v>
      </c>
      <c r="Z242" s="4">
        <v>7000</v>
      </c>
      <c r="AA242" s="36"/>
      <c r="AB242" s="36"/>
      <c r="AC242" s="37"/>
      <c r="AD242" s="26"/>
      <c r="AE242" s="38"/>
      <c r="AF242" s="38"/>
    </row>
    <row r="243" spans="1:32" ht="45">
      <c r="A243" s="1"/>
      <c r="B243" s="2" t="str">
        <f>HYPERLINK("https://my.zakupki.prom.ua/remote/dispatcher/state_purchase_view/7648537","UA-2018-07-06-001635-a")</f>
        <v>UA-2018-07-06-001635-a</v>
      </c>
      <c r="C243" s="2" t="s">
        <v>292</v>
      </c>
      <c r="D243" s="2" t="s">
        <v>10</v>
      </c>
      <c r="E243" s="2" t="s">
        <v>125</v>
      </c>
      <c r="F243" s="3">
        <v>43287</v>
      </c>
      <c r="G243" s="2" t="s">
        <v>246</v>
      </c>
      <c r="H243" s="1">
        <v>1</v>
      </c>
      <c r="I243" s="4">
        <v>1420</v>
      </c>
      <c r="J243" s="2" t="s">
        <v>158</v>
      </c>
      <c r="K243" s="1">
        <v>36</v>
      </c>
      <c r="L243" s="4">
        <v>39.44444444444444</v>
      </c>
      <c r="M243" s="2" t="s">
        <v>56</v>
      </c>
      <c r="N243" s="2" t="s">
        <v>161</v>
      </c>
      <c r="O243" s="2" t="s">
        <v>77</v>
      </c>
      <c r="P243" s="2" t="s">
        <v>161</v>
      </c>
      <c r="Q243" s="4">
        <v>1420</v>
      </c>
      <c r="R243" s="4">
        <v>39.44444444444444</v>
      </c>
      <c r="S243" s="2"/>
      <c r="T243" s="2"/>
      <c r="U243" s="2"/>
      <c r="V243" s="2" t="s">
        <v>122</v>
      </c>
      <c r="W243" s="1">
        <v>2373411924</v>
      </c>
      <c r="X243" s="16">
        <v>43287</v>
      </c>
      <c r="Y243" s="5">
        <v>242</v>
      </c>
      <c r="Z243" s="4">
        <v>1420</v>
      </c>
      <c r="AA243" s="36">
        <v>43137</v>
      </c>
      <c r="AB243" s="36">
        <v>43465</v>
      </c>
      <c r="AC243" s="37">
        <v>43465</v>
      </c>
      <c r="AD243" s="26" t="s">
        <v>284</v>
      </c>
      <c r="AE243" s="38"/>
      <c r="AF243" s="38"/>
    </row>
    <row r="244" spans="1:32" ht="30">
      <c r="A244" s="1"/>
      <c r="B244" s="7" t="s">
        <v>515</v>
      </c>
      <c r="C244" s="7" t="s">
        <v>514</v>
      </c>
      <c r="D244" s="7" t="s">
        <v>514</v>
      </c>
      <c r="E244" s="8">
        <v>20100</v>
      </c>
      <c r="F244" s="3"/>
      <c r="G244" s="2"/>
      <c r="H244" s="1"/>
      <c r="I244" s="4"/>
      <c r="J244" s="2"/>
      <c r="K244" s="1"/>
      <c r="L244" s="4"/>
      <c r="M244" s="2"/>
      <c r="N244" s="2"/>
      <c r="O244" s="2"/>
      <c r="P244" s="2"/>
      <c r="Q244" s="4"/>
      <c r="R244" s="4"/>
      <c r="S244" s="2"/>
      <c r="T244" s="2"/>
      <c r="U244" s="2"/>
      <c r="V244" s="2" t="s">
        <v>516</v>
      </c>
      <c r="W244" s="2">
        <v>1965605317</v>
      </c>
      <c r="X244" s="16">
        <v>43287</v>
      </c>
      <c r="Y244" s="5">
        <v>243</v>
      </c>
      <c r="Z244" s="4">
        <v>20100</v>
      </c>
      <c r="AA244" s="26"/>
      <c r="AB244" s="36">
        <v>43465</v>
      </c>
      <c r="AC244" s="37">
        <v>43465</v>
      </c>
      <c r="AD244" s="26" t="s">
        <v>284</v>
      </c>
      <c r="AE244" s="38"/>
      <c r="AF244" s="38"/>
    </row>
    <row r="245" spans="1:32" ht="30">
      <c r="A245" s="1"/>
      <c r="B245" s="7" t="s">
        <v>518</v>
      </c>
      <c r="C245" s="7" t="s">
        <v>517</v>
      </c>
      <c r="D245" s="7" t="s">
        <v>517</v>
      </c>
      <c r="E245" s="8">
        <v>3544.2</v>
      </c>
      <c r="F245" s="3"/>
      <c r="G245" s="2"/>
      <c r="H245" s="1"/>
      <c r="I245" s="4"/>
      <c r="J245" s="2"/>
      <c r="K245" s="1"/>
      <c r="L245" s="4"/>
      <c r="M245" s="2"/>
      <c r="N245" s="2"/>
      <c r="O245" s="2"/>
      <c r="P245" s="2"/>
      <c r="Q245" s="4"/>
      <c r="R245" s="4"/>
      <c r="S245" s="2"/>
      <c r="T245" s="2"/>
      <c r="U245" s="2"/>
      <c r="V245" s="2" t="s">
        <v>204</v>
      </c>
      <c r="W245" s="1">
        <v>2419115749</v>
      </c>
      <c r="X245" s="16">
        <v>43287</v>
      </c>
      <c r="Y245" s="5">
        <v>244</v>
      </c>
      <c r="Z245" s="4">
        <v>3544.2</v>
      </c>
      <c r="AA245" s="40">
        <v>43095</v>
      </c>
      <c r="AB245" s="40">
        <v>43344</v>
      </c>
      <c r="AC245" s="41">
        <v>43344</v>
      </c>
      <c r="AD245" s="38" t="s">
        <v>284</v>
      </c>
      <c r="AE245" s="38"/>
      <c r="AF245" s="38"/>
    </row>
    <row r="246" spans="1:32" ht="30">
      <c r="A246" s="1"/>
      <c r="B246" s="7" t="s">
        <v>520</v>
      </c>
      <c r="C246" s="7" t="s">
        <v>519</v>
      </c>
      <c r="D246" s="7" t="s">
        <v>519</v>
      </c>
      <c r="E246" s="8">
        <v>700</v>
      </c>
      <c r="F246" s="3"/>
      <c r="G246" s="2"/>
      <c r="H246" s="1"/>
      <c r="I246" s="4"/>
      <c r="J246" s="2"/>
      <c r="K246" s="1"/>
      <c r="L246" s="4"/>
      <c r="M246" s="2"/>
      <c r="N246" s="2"/>
      <c r="O246" s="2"/>
      <c r="P246" s="2"/>
      <c r="Q246" s="4"/>
      <c r="R246" s="4"/>
      <c r="S246" s="2"/>
      <c r="T246" s="2"/>
      <c r="U246" s="2"/>
      <c r="V246" s="2" t="s">
        <v>521</v>
      </c>
      <c r="W246" s="1">
        <v>2252704037</v>
      </c>
      <c r="X246" s="16">
        <v>43287</v>
      </c>
      <c r="Y246" s="5">
        <v>245</v>
      </c>
      <c r="Z246" s="4">
        <v>700</v>
      </c>
      <c r="AA246" s="36"/>
      <c r="AB246" s="36"/>
      <c r="AC246" s="37"/>
      <c r="AD246" s="26"/>
      <c r="AE246" s="38"/>
      <c r="AF246" s="38"/>
    </row>
    <row r="247" spans="1:32" ht="30">
      <c r="A247" s="1"/>
      <c r="B247" s="7"/>
      <c r="C247" s="30" t="s">
        <v>1239</v>
      </c>
      <c r="D247" s="7"/>
      <c r="E247" s="8"/>
      <c r="F247" s="3"/>
      <c r="G247" s="2"/>
      <c r="H247" s="1"/>
      <c r="I247" s="4"/>
      <c r="J247" s="2"/>
      <c r="K247" s="1"/>
      <c r="L247" s="4"/>
      <c r="M247" s="2"/>
      <c r="N247" s="2"/>
      <c r="O247" s="2"/>
      <c r="P247" s="2"/>
      <c r="Q247" s="4"/>
      <c r="R247" s="4"/>
      <c r="S247" s="2"/>
      <c r="T247" s="2"/>
      <c r="U247" s="2"/>
      <c r="V247" s="30" t="s">
        <v>1238</v>
      </c>
      <c r="W247" s="1">
        <v>25683342</v>
      </c>
      <c r="X247" s="16">
        <v>43287</v>
      </c>
      <c r="Y247" s="5">
        <v>246</v>
      </c>
      <c r="Z247" s="4">
        <v>2336.12</v>
      </c>
      <c r="AA247" s="26"/>
      <c r="AB247" s="36"/>
      <c r="AC247" s="37"/>
      <c r="AD247" s="26"/>
      <c r="AE247" s="38"/>
      <c r="AF247" s="38"/>
    </row>
    <row r="248" spans="1:32" ht="30">
      <c r="A248" s="1"/>
      <c r="B248" s="7" t="s">
        <v>522</v>
      </c>
      <c r="C248" s="7" t="s">
        <v>523</v>
      </c>
      <c r="D248" s="7" t="s">
        <v>523</v>
      </c>
      <c r="E248" s="2"/>
      <c r="F248" s="3"/>
      <c r="G248" s="2"/>
      <c r="H248" s="1"/>
      <c r="I248" s="4"/>
      <c r="J248" s="2"/>
      <c r="K248" s="1"/>
      <c r="L248" s="4"/>
      <c r="M248" s="2"/>
      <c r="N248" s="2"/>
      <c r="O248" s="2"/>
      <c r="P248" s="2"/>
      <c r="Q248" s="4"/>
      <c r="R248" s="4"/>
      <c r="S248" s="2"/>
      <c r="T248" s="2"/>
      <c r="U248" s="2"/>
      <c r="V248" s="2" t="s">
        <v>524</v>
      </c>
      <c r="W248" s="1">
        <v>2264303522</v>
      </c>
      <c r="X248" s="16">
        <v>43292</v>
      </c>
      <c r="Y248" s="5">
        <v>249</v>
      </c>
      <c r="Z248" s="4">
        <v>14574</v>
      </c>
      <c r="AA248" s="26"/>
      <c r="AB248" s="26"/>
      <c r="AC248" s="26"/>
      <c r="AD248" s="26"/>
      <c r="AE248" s="26"/>
      <c r="AF248" s="26"/>
    </row>
    <row r="249" spans="1:32" ht="60">
      <c r="A249" s="1"/>
      <c r="B249" s="2" t="str">
        <f>HYPERLINK("https://my.zakupki.prom.ua/remote/dispatcher/state_purchase_view/7702101","UA-2018-07-12-001814-b")</f>
        <v>UA-2018-07-12-001814-b</v>
      </c>
      <c r="C249" s="2" t="s">
        <v>283</v>
      </c>
      <c r="D249" s="2" t="s">
        <v>25</v>
      </c>
      <c r="E249" s="2" t="s">
        <v>125</v>
      </c>
      <c r="F249" s="3">
        <v>43293</v>
      </c>
      <c r="G249" s="2" t="s">
        <v>246</v>
      </c>
      <c r="H249" s="1">
        <v>1</v>
      </c>
      <c r="I249" s="4">
        <v>18190</v>
      </c>
      <c r="J249" s="2" t="s">
        <v>158</v>
      </c>
      <c r="K249" s="1">
        <v>200</v>
      </c>
      <c r="L249" s="4">
        <v>90.95</v>
      </c>
      <c r="M249" s="2" t="s">
        <v>56</v>
      </c>
      <c r="N249" s="2" t="s">
        <v>161</v>
      </c>
      <c r="O249" s="2" t="s">
        <v>77</v>
      </c>
      <c r="P249" s="2" t="s">
        <v>161</v>
      </c>
      <c r="Q249" s="4">
        <v>18190</v>
      </c>
      <c r="R249" s="4">
        <v>90.95</v>
      </c>
      <c r="S249" s="2"/>
      <c r="T249" s="2"/>
      <c r="U249" s="2"/>
      <c r="V249" s="2" t="s">
        <v>116</v>
      </c>
      <c r="W249" s="1">
        <v>3636905732</v>
      </c>
      <c r="X249" s="16">
        <v>43292</v>
      </c>
      <c r="Y249" s="5">
        <v>250</v>
      </c>
      <c r="Z249" s="4">
        <v>18190</v>
      </c>
      <c r="AA249" s="26"/>
      <c r="AB249" s="26"/>
      <c r="AC249" s="26"/>
      <c r="AD249" s="26"/>
      <c r="AE249" s="26"/>
      <c r="AF249" s="26"/>
    </row>
    <row r="250" spans="1:32" ht="45">
      <c r="A250" s="1"/>
      <c r="B250" s="2" t="str">
        <f>HYPERLINK("https://my.zakupki.prom.ua/remote/dispatcher/state_purchase_view/7715148","UA-2018-07-13-001824-b")</f>
        <v>UA-2018-07-13-001824-b</v>
      </c>
      <c r="C250" s="2" t="s">
        <v>266</v>
      </c>
      <c r="D250" s="2" t="s">
        <v>35</v>
      </c>
      <c r="E250" s="2" t="s">
        <v>125</v>
      </c>
      <c r="F250" s="3">
        <v>43294</v>
      </c>
      <c r="G250" s="2" t="s">
        <v>246</v>
      </c>
      <c r="H250" s="1">
        <v>1</v>
      </c>
      <c r="I250" s="4">
        <v>39500</v>
      </c>
      <c r="J250" s="2" t="s">
        <v>158</v>
      </c>
      <c r="K250" s="1">
        <v>1</v>
      </c>
      <c r="L250" s="4">
        <v>39500</v>
      </c>
      <c r="M250" s="2" t="s">
        <v>56</v>
      </c>
      <c r="N250" s="2" t="s">
        <v>161</v>
      </c>
      <c r="O250" s="2" t="s">
        <v>77</v>
      </c>
      <c r="P250" s="2" t="s">
        <v>161</v>
      </c>
      <c r="Q250" s="4">
        <v>39500</v>
      </c>
      <c r="R250" s="4">
        <v>39500</v>
      </c>
      <c r="S250" s="2"/>
      <c r="T250" s="2"/>
      <c r="U250" s="2"/>
      <c r="V250" s="2" t="s">
        <v>81</v>
      </c>
      <c r="W250" s="1">
        <v>2270909937</v>
      </c>
      <c r="X250" s="16">
        <v>43294</v>
      </c>
      <c r="Y250" s="5">
        <v>251</v>
      </c>
      <c r="Z250" s="4">
        <v>39500</v>
      </c>
      <c r="AA250" s="36">
        <v>43171</v>
      </c>
      <c r="AB250" s="36">
        <v>43459</v>
      </c>
      <c r="AC250" s="37">
        <v>43459</v>
      </c>
      <c r="AD250" s="26" t="s">
        <v>284</v>
      </c>
      <c r="AE250" s="38"/>
      <c r="AF250" s="38"/>
    </row>
    <row r="251" spans="1:32" ht="60">
      <c r="A251" s="1"/>
      <c r="B251" s="2" t="str">
        <f>HYPERLINK("https://my.zakupki.prom.ua/remote/dispatcher/state_purchase_view/7791956","UA-2018-07-23-001676-b")</f>
        <v>UA-2018-07-23-001676-b</v>
      </c>
      <c r="C251" s="2" t="s">
        <v>252</v>
      </c>
      <c r="D251" s="2" t="s">
        <v>38</v>
      </c>
      <c r="E251" s="2" t="s">
        <v>125</v>
      </c>
      <c r="F251" s="3">
        <v>43304</v>
      </c>
      <c r="G251" s="2" t="s">
        <v>246</v>
      </c>
      <c r="H251" s="1">
        <v>1</v>
      </c>
      <c r="I251" s="4">
        <v>2400</v>
      </c>
      <c r="J251" s="2" t="s">
        <v>158</v>
      </c>
      <c r="K251" s="1">
        <v>1</v>
      </c>
      <c r="L251" s="4">
        <v>2400</v>
      </c>
      <c r="M251" s="2" t="s">
        <v>56</v>
      </c>
      <c r="N251" s="2" t="s">
        <v>161</v>
      </c>
      <c r="O251" s="2" t="s">
        <v>77</v>
      </c>
      <c r="P251" s="2" t="s">
        <v>161</v>
      </c>
      <c r="Q251" s="4">
        <v>2400</v>
      </c>
      <c r="R251" s="4">
        <v>2400</v>
      </c>
      <c r="S251" s="2"/>
      <c r="T251" s="2"/>
      <c r="U251" s="2"/>
      <c r="V251" s="2" t="s">
        <v>217</v>
      </c>
      <c r="W251" s="1">
        <v>33932638</v>
      </c>
      <c r="X251" s="16">
        <v>43304</v>
      </c>
      <c r="Y251" s="5">
        <v>253</v>
      </c>
      <c r="Z251" s="4">
        <v>2400</v>
      </c>
      <c r="AA251" s="36"/>
      <c r="AB251" s="36"/>
      <c r="AC251" s="37"/>
      <c r="AD251" s="26"/>
      <c r="AE251" s="38"/>
      <c r="AF251" s="38"/>
    </row>
    <row r="252" spans="1:32" ht="60">
      <c r="A252" s="1"/>
      <c r="B252" s="2" t="str">
        <f>HYPERLINK("https://my.zakupki.prom.ua/remote/dispatcher/state_purchase_view/7792222","UA-2018-07-23-001725-b")</f>
        <v>UA-2018-07-23-001725-b</v>
      </c>
      <c r="C252" s="17" t="s">
        <v>247</v>
      </c>
      <c r="D252" s="2" t="s">
        <v>38</v>
      </c>
      <c r="E252" s="2" t="s">
        <v>125</v>
      </c>
      <c r="F252" s="3">
        <v>43304</v>
      </c>
      <c r="G252" s="2" t="s">
        <v>246</v>
      </c>
      <c r="H252" s="1">
        <v>1</v>
      </c>
      <c r="I252" s="4">
        <v>2400</v>
      </c>
      <c r="J252" s="2" t="s">
        <v>158</v>
      </c>
      <c r="K252" s="1">
        <v>1</v>
      </c>
      <c r="L252" s="4">
        <v>2400</v>
      </c>
      <c r="M252" s="2" t="s">
        <v>56</v>
      </c>
      <c r="N252" s="2" t="s">
        <v>161</v>
      </c>
      <c r="O252" s="2" t="s">
        <v>77</v>
      </c>
      <c r="P252" s="2" t="s">
        <v>161</v>
      </c>
      <c r="Q252" s="4">
        <v>2400</v>
      </c>
      <c r="R252" s="4">
        <v>2400</v>
      </c>
      <c r="S252" s="2"/>
      <c r="T252" s="2"/>
      <c r="U252" s="2"/>
      <c r="V252" s="17" t="s">
        <v>217</v>
      </c>
      <c r="W252" s="1">
        <v>33932638</v>
      </c>
      <c r="X252" s="16">
        <v>43304</v>
      </c>
      <c r="Y252" s="5">
        <v>254</v>
      </c>
      <c r="Z252" s="4">
        <v>2400</v>
      </c>
      <c r="AA252" s="36"/>
      <c r="AB252" s="36"/>
      <c r="AC252" s="37"/>
      <c r="AD252" s="26"/>
      <c r="AE252" s="38"/>
      <c r="AF252" s="38"/>
    </row>
    <row r="253" spans="1:32" ht="60">
      <c r="A253" s="1"/>
      <c r="B253" s="2" t="str">
        <f>HYPERLINK("https://my.zakupki.prom.ua/remote/dispatcher/state_purchase_view/7792350","UA-2018-07-23-001732-b")</f>
        <v>UA-2018-07-23-001732-b</v>
      </c>
      <c r="C253" s="2" t="s">
        <v>248</v>
      </c>
      <c r="D253" s="2" t="s">
        <v>38</v>
      </c>
      <c r="E253" s="2" t="s">
        <v>125</v>
      </c>
      <c r="F253" s="3">
        <v>43304</v>
      </c>
      <c r="G253" s="2" t="s">
        <v>246</v>
      </c>
      <c r="H253" s="1">
        <v>1</v>
      </c>
      <c r="I253" s="4">
        <v>2600</v>
      </c>
      <c r="J253" s="2" t="s">
        <v>158</v>
      </c>
      <c r="K253" s="1">
        <v>1</v>
      </c>
      <c r="L253" s="4">
        <v>2600</v>
      </c>
      <c r="M253" s="2" t="s">
        <v>56</v>
      </c>
      <c r="N253" s="2" t="s">
        <v>161</v>
      </c>
      <c r="O253" s="2" t="s">
        <v>77</v>
      </c>
      <c r="P253" s="2" t="s">
        <v>161</v>
      </c>
      <c r="Q253" s="4">
        <v>2600</v>
      </c>
      <c r="R253" s="4">
        <v>2600</v>
      </c>
      <c r="S253" s="2"/>
      <c r="T253" s="2"/>
      <c r="U253" s="2"/>
      <c r="V253" s="2" t="s">
        <v>217</v>
      </c>
      <c r="W253" s="1">
        <v>33932638</v>
      </c>
      <c r="X253" s="16">
        <v>43304</v>
      </c>
      <c r="Y253" s="5">
        <v>255</v>
      </c>
      <c r="Z253" s="4">
        <v>2600</v>
      </c>
      <c r="AA253" s="36">
        <v>43133</v>
      </c>
      <c r="AB253" s="36">
        <v>43465</v>
      </c>
      <c r="AC253" s="37">
        <v>43465</v>
      </c>
      <c r="AD253" s="26" t="s">
        <v>284</v>
      </c>
      <c r="AE253" s="38"/>
      <c r="AF253" s="38"/>
    </row>
    <row r="254" spans="1:32" ht="66.75" customHeight="1">
      <c r="A254" s="1"/>
      <c r="B254" s="2" t="str">
        <f>HYPERLINK("https://my.zakupki.prom.ua/remote/dispatcher/state_purchase_view/7792936","UA-2018-07-23-001831-b")</f>
        <v>UA-2018-07-23-001831-b</v>
      </c>
      <c r="C254" s="2" t="s">
        <v>249</v>
      </c>
      <c r="D254" s="2" t="s">
        <v>38</v>
      </c>
      <c r="E254" s="2" t="s">
        <v>125</v>
      </c>
      <c r="F254" s="3">
        <v>43304</v>
      </c>
      <c r="G254" s="2" t="s">
        <v>246</v>
      </c>
      <c r="H254" s="1">
        <v>1</v>
      </c>
      <c r="I254" s="4">
        <v>2800</v>
      </c>
      <c r="J254" s="2" t="s">
        <v>158</v>
      </c>
      <c r="K254" s="1">
        <v>1</v>
      </c>
      <c r="L254" s="4">
        <v>2800</v>
      </c>
      <c r="M254" s="2" t="s">
        <v>56</v>
      </c>
      <c r="N254" s="2" t="s">
        <v>161</v>
      </c>
      <c r="O254" s="2" t="s">
        <v>77</v>
      </c>
      <c r="P254" s="2" t="s">
        <v>161</v>
      </c>
      <c r="Q254" s="4">
        <v>2800</v>
      </c>
      <c r="R254" s="4">
        <v>2800</v>
      </c>
      <c r="S254" s="2"/>
      <c r="T254" s="2"/>
      <c r="U254" s="2"/>
      <c r="V254" s="2" t="s">
        <v>217</v>
      </c>
      <c r="W254" s="1">
        <v>33932638</v>
      </c>
      <c r="X254" s="16">
        <v>43304</v>
      </c>
      <c r="Y254" s="5">
        <v>256</v>
      </c>
      <c r="Z254" s="4">
        <v>2800</v>
      </c>
      <c r="AA254" s="36"/>
      <c r="AB254" s="36"/>
      <c r="AC254" s="37"/>
      <c r="AD254" s="26"/>
      <c r="AE254" s="38"/>
      <c r="AF254" s="38"/>
    </row>
    <row r="255" spans="1:32" ht="45" customHeight="1">
      <c r="A255" s="1"/>
      <c r="B255" s="2" t="str">
        <f>HYPERLINK("https://my.zakupki.prom.ua/remote/dispatcher/state_purchase_view/7792963","UA-2018-07-23-001836-b")</f>
        <v>UA-2018-07-23-001836-b</v>
      </c>
      <c r="C255" s="2" t="s">
        <v>261</v>
      </c>
      <c r="D255" s="2" t="s">
        <v>38</v>
      </c>
      <c r="E255" s="2" t="s">
        <v>125</v>
      </c>
      <c r="F255" s="3">
        <v>43304</v>
      </c>
      <c r="G255" s="2" t="s">
        <v>246</v>
      </c>
      <c r="H255" s="1">
        <v>1</v>
      </c>
      <c r="I255" s="4">
        <v>4800</v>
      </c>
      <c r="J255" s="2" t="s">
        <v>158</v>
      </c>
      <c r="K255" s="1">
        <v>1</v>
      </c>
      <c r="L255" s="4">
        <v>4800</v>
      </c>
      <c r="M255" s="2" t="s">
        <v>56</v>
      </c>
      <c r="N255" s="2" t="s">
        <v>161</v>
      </c>
      <c r="O255" s="2" t="s">
        <v>77</v>
      </c>
      <c r="P255" s="2" t="s">
        <v>161</v>
      </c>
      <c r="Q255" s="4">
        <v>4800</v>
      </c>
      <c r="R255" s="4">
        <v>4800</v>
      </c>
      <c r="S255" s="2"/>
      <c r="T255" s="2"/>
      <c r="U255" s="2"/>
      <c r="V255" s="2" t="s">
        <v>217</v>
      </c>
      <c r="W255" s="1">
        <v>33932638</v>
      </c>
      <c r="X255" s="16">
        <v>43304</v>
      </c>
      <c r="Y255" s="5">
        <v>257</v>
      </c>
      <c r="Z255" s="4">
        <v>4800</v>
      </c>
      <c r="AA255" s="26"/>
      <c r="AB255" s="36"/>
      <c r="AC255" s="37"/>
      <c r="AD255" s="26"/>
      <c r="AE255" s="38"/>
      <c r="AF255" s="38"/>
    </row>
    <row r="256" spans="1:32" ht="30" customHeight="1">
      <c r="A256" s="1"/>
      <c r="B256" s="2" t="str">
        <f>HYPERLINK("https://my.zakupki.prom.ua/remote/dispatcher/state_purchase_view/7793035","UA-2018-07-23-001852-b")</f>
        <v>UA-2018-07-23-001852-b</v>
      </c>
      <c r="C256" s="2" t="s">
        <v>251</v>
      </c>
      <c r="D256" s="2" t="s">
        <v>38</v>
      </c>
      <c r="E256" s="2" t="s">
        <v>125</v>
      </c>
      <c r="F256" s="3">
        <v>43304</v>
      </c>
      <c r="G256" s="2" t="s">
        <v>246</v>
      </c>
      <c r="H256" s="1">
        <v>1</v>
      </c>
      <c r="I256" s="4">
        <v>5200</v>
      </c>
      <c r="J256" s="2" t="s">
        <v>158</v>
      </c>
      <c r="K256" s="1">
        <v>1</v>
      </c>
      <c r="L256" s="4">
        <v>5200</v>
      </c>
      <c r="M256" s="2" t="s">
        <v>56</v>
      </c>
      <c r="N256" s="2" t="s">
        <v>161</v>
      </c>
      <c r="O256" s="2" t="s">
        <v>77</v>
      </c>
      <c r="P256" s="2" t="s">
        <v>161</v>
      </c>
      <c r="Q256" s="4">
        <v>5200</v>
      </c>
      <c r="R256" s="4">
        <v>5200</v>
      </c>
      <c r="S256" s="2"/>
      <c r="T256" s="2"/>
      <c r="U256" s="2"/>
      <c r="V256" s="2" t="s">
        <v>217</v>
      </c>
      <c r="W256" s="1">
        <v>33932638</v>
      </c>
      <c r="X256" s="16">
        <v>43304</v>
      </c>
      <c r="Y256" s="5">
        <v>258</v>
      </c>
      <c r="Z256" s="4">
        <v>5200</v>
      </c>
      <c r="AA256" s="26"/>
      <c r="AB256" s="36"/>
      <c r="AC256" s="37"/>
      <c r="AD256" s="26"/>
      <c r="AE256" s="38"/>
      <c r="AF256" s="38"/>
    </row>
    <row r="257" spans="1:32" ht="90">
      <c r="A257" s="1"/>
      <c r="B257" s="2" t="str">
        <f>HYPERLINK("https://my.zakupki.prom.ua/remote/dispatcher/state_purchase_view/7818560","UA-2018-07-25-002073-b")</f>
        <v>UA-2018-07-25-002073-b</v>
      </c>
      <c r="C257" s="2" t="s">
        <v>255</v>
      </c>
      <c r="D257" s="2" t="s">
        <v>38</v>
      </c>
      <c r="E257" s="2" t="s">
        <v>125</v>
      </c>
      <c r="F257" s="3">
        <v>43306</v>
      </c>
      <c r="G257" s="2" t="s">
        <v>246</v>
      </c>
      <c r="H257" s="1">
        <v>1</v>
      </c>
      <c r="I257" s="4">
        <v>3500</v>
      </c>
      <c r="J257" s="2" t="s">
        <v>158</v>
      </c>
      <c r="K257" s="1">
        <v>1</v>
      </c>
      <c r="L257" s="4">
        <v>3500</v>
      </c>
      <c r="M257" s="2" t="s">
        <v>56</v>
      </c>
      <c r="N257" s="2" t="s">
        <v>161</v>
      </c>
      <c r="O257" s="2" t="s">
        <v>77</v>
      </c>
      <c r="P257" s="2" t="s">
        <v>161</v>
      </c>
      <c r="Q257" s="4">
        <v>3500</v>
      </c>
      <c r="R257" s="4">
        <v>3500</v>
      </c>
      <c r="S257" s="2"/>
      <c r="T257" s="2"/>
      <c r="U257" s="2"/>
      <c r="V257" s="2" t="s">
        <v>229</v>
      </c>
      <c r="W257" s="1">
        <v>38306334</v>
      </c>
      <c r="X257" s="16">
        <v>43306</v>
      </c>
      <c r="Y257" s="5">
        <v>259</v>
      </c>
      <c r="Z257" s="4">
        <v>3500</v>
      </c>
      <c r="AA257" s="36"/>
      <c r="AB257" s="36"/>
      <c r="AC257" s="37"/>
      <c r="AD257" s="26"/>
      <c r="AE257" s="38"/>
      <c r="AF257" s="38"/>
    </row>
    <row r="258" spans="1:32" ht="45">
      <c r="A258" s="1"/>
      <c r="B258" s="2" t="str">
        <f>HYPERLINK("https://my.zakupki.prom.ua/remote/dispatcher/state_purchase_view/7818512","UA-2018-07-25-002061-b")</f>
        <v>UA-2018-07-25-002061-b</v>
      </c>
      <c r="C258" s="2" t="s">
        <v>280</v>
      </c>
      <c r="D258" s="2" t="s">
        <v>11</v>
      </c>
      <c r="E258" s="2" t="s">
        <v>125</v>
      </c>
      <c r="F258" s="3">
        <v>43306</v>
      </c>
      <c r="G258" s="2" t="s">
        <v>246</v>
      </c>
      <c r="H258" s="1">
        <v>1</v>
      </c>
      <c r="I258" s="4">
        <v>4050</v>
      </c>
      <c r="J258" s="2" t="s">
        <v>158</v>
      </c>
      <c r="K258" s="1">
        <v>3</v>
      </c>
      <c r="L258" s="4">
        <v>1350</v>
      </c>
      <c r="M258" s="2" t="s">
        <v>56</v>
      </c>
      <c r="N258" s="2" t="s">
        <v>161</v>
      </c>
      <c r="O258" s="2" t="s">
        <v>77</v>
      </c>
      <c r="P258" s="2" t="s">
        <v>161</v>
      </c>
      <c r="Q258" s="4">
        <v>4050</v>
      </c>
      <c r="R258" s="4">
        <v>1350</v>
      </c>
      <c r="S258" s="2"/>
      <c r="T258" s="2"/>
      <c r="U258" s="2"/>
      <c r="V258" s="2" t="s">
        <v>182</v>
      </c>
      <c r="W258" s="1">
        <v>2991015211</v>
      </c>
      <c r="X258" s="16">
        <v>43306</v>
      </c>
      <c r="Y258" s="5">
        <v>260</v>
      </c>
      <c r="Z258" s="4">
        <v>4050</v>
      </c>
      <c r="AA258" s="36">
        <v>43144</v>
      </c>
      <c r="AB258" s="36">
        <v>43465</v>
      </c>
      <c r="AC258" s="37">
        <v>43465</v>
      </c>
      <c r="AD258" s="26" t="s">
        <v>284</v>
      </c>
      <c r="AE258" s="38"/>
      <c r="AF258" s="38"/>
    </row>
    <row r="259" spans="1:32" ht="45">
      <c r="A259" s="1"/>
      <c r="B259" s="2" t="str">
        <f>HYPERLINK("https://my.zakupki.prom.ua/remote/dispatcher/state_purchase_view/7822713","UA-2018-07-26-000552-b")</f>
        <v>UA-2018-07-26-000552-b</v>
      </c>
      <c r="C259" s="2" t="s">
        <v>281</v>
      </c>
      <c r="D259" s="2" t="s">
        <v>29</v>
      </c>
      <c r="E259" s="2" t="s">
        <v>125</v>
      </c>
      <c r="F259" s="3">
        <v>43307</v>
      </c>
      <c r="G259" s="2" t="s">
        <v>246</v>
      </c>
      <c r="H259" s="1">
        <v>1</v>
      </c>
      <c r="I259" s="4">
        <v>13050</v>
      </c>
      <c r="J259" s="2" t="s">
        <v>158</v>
      </c>
      <c r="K259" s="1">
        <v>3</v>
      </c>
      <c r="L259" s="4">
        <v>4350</v>
      </c>
      <c r="M259" s="2" t="s">
        <v>56</v>
      </c>
      <c r="N259" s="2" t="s">
        <v>161</v>
      </c>
      <c r="O259" s="2" t="s">
        <v>77</v>
      </c>
      <c r="P259" s="2" t="s">
        <v>161</v>
      </c>
      <c r="Q259" s="4">
        <v>13050</v>
      </c>
      <c r="R259" s="4">
        <v>4350</v>
      </c>
      <c r="S259" s="2"/>
      <c r="T259" s="2"/>
      <c r="U259" s="2"/>
      <c r="V259" s="2" t="s">
        <v>182</v>
      </c>
      <c r="W259" s="1">
        <v>2991015211</v>
      </c>
      <c r="X259" s="16">
        <v>43306</v>
      </c>
      <c r="Y259" s="5">
        <v>261</v>
      </c>
      <c r="Z259" s="4">
        <v>13050</v>
      </c>
      <c r="AA259" s="26"/>
      <c r="AB259" s="36">
        <v>43465</v>
      </c>
      <c r="AC259" s="37">
        <v>43465</v>
      </c>
      <c r="AD259" s="26" t="s">
        <v>284</v>
      </c>
      <c r="AE259" s="38"/>
      <c r="AF259" s="38"/>
    </row>
    <row r="260" spans="1:32" ht="45">
      <c r="A260" s="1"/>
      <c r="B260" s="2" t="str">
        <f>HYPERLINK("https://my.zakupki.prom.ua/remote/dispatcher/state_purchase_view/7818401","UA-2018-07-25-002043-b")</f>
        <v>UA-2018-07-25-002043-b</v>
      </c>
      <c r="C260" s="2" t="s">
        <v>281</v>
      </c>
      <c r="D260" s="2" t="s">
        <v>29</v>
      </c>
      <c r="E260" s="2" t="s">
        <v>125</v>
      </c>
      <c r="F260" s="3">
        <v>43306</v>
      </c>
      <c r="G260" s="2" t="s">
        <v>246</v>
      </c>
      <c r="H260" s="1">
        <v>1</v>
      </c>
      <c r="I260" s="4">
        <v>13050</v>
      </c>
      <c r="J260" s="2" t="s">
        <v>158</v>
      </c>
      <c r="K260" s="1">
        <v>3</v>
      </c>
      <c r="L260" s="4">
        <v>4350</v>
      </c>
      <c r="M260" s="2" t="s">
        <v>56</v>
      </c>
      <c r="N260" s="2" t="s">
        <v>161</v>
      </c>
      <c r="O260" s="2" t="s">
        <v>77</v>
      </c>
      <c r="P260" s="2" t="s">
        <v>161</v>
      </c>
      <c r="Q260" s="4">
        <v>47850</v>
      </c>
      <c r="R260" s="4">
        <v>15950</v>
      </c>
      <c r="S260" s="2"/>
      <c r="T260" s="4">
        <v>-34800</v>
      </c>
      <c r="U260" s="4">
        <v>-2.6666666666666665</v>
      </c>
      <c r="V260" s="2" t="s">
        <v>182</v>
      </c>
      <c r="W260" s="1">
        <v>2991015211</v>
      </c>
      <c r="X260" s="16">
        <v>43306</v>
      </c>
      <c r="Y260" s="5">
        <v>262</v>
      </c>
      <c r="Z260" s="4">
        <v>47850</v>
      </c>
      <c r="AA260" s="36">
        <v>43136</v>
      </c>
      <c r="AB260" s="36">
        <v>43465</v>
      </c>
      <c r="AC260" s="37">
        <v>43465</v>
      </c>
      <c r="AD260" s="26" t="s">
        <v>284</v>
      </c>
      <c r="AE260" s="38"/>
      <c r="AF260" s="38"/>
    </row>
    <row r="261" spans="1:32" ht="45">
      <c r="A261" s="1"/>
      <c r="B261" s="2" t="str">
        <f>HYPERLINK("https://my.zakupki.prom.ua/remote/dispatcher/state_purchase_view/7818125","UA-2018-07-25-001971-b")</f>
        <v>UA-2018-07-25-001971-b</v>
      </c>
      <c r="C261" s="2" t="s">
        <v>272</v>
      </c>
      <c r="D261" s="2" t="s">
        <v>22</v>
      </c>
      <c r="E261" s="2" t="s">
        <v>125</v>
      </c>
      <c r="F261" s="3">
        <v>43306</v>
      </c>
      <c r="G261" s="2" t="s">
        <v>246</v>
      </c>
      <c r="H261" s="1">
        <v>1</v>
      </c>
      <c r="I261" s="4">
        <v>18720</v>
      </c>
      <c r="J261" s="2" t="s">
        <v>158</v>
      </c>
      <c r="K261" s="1">
        <v>9</v>
      </c>
      <c r="L261" s="4">
        <v>2080</v>
      </c>
      <c r="M261" s="2" t="s">
        <v>56</v>
      </c>
      <c r="N261" s="2" t="s">
        <v>161</v>
      </c>
      <c r="O261" s="2" t="s">
        <v>77</v>
      </c>
      <c r="P261" s="2" t="s">
        <v>161</v>
      </c>
      <c r="Q261" s="4">
        <v>14880</v>
      </c>
      <c r="R261" s="4">
        <v>1653.3333333333333</v>
      </c>
      <c r="S261" s="2"/>
      <c r="T261" s="4">
        <v>3840</v>
      </c>
      <c r="U261" s="4">
        <v>0.20512820512820512</v>
      </c>
      <c r="V261" s="2" t="s">
        <v>191</v>
      </c>
      <c r="W261" s="1">
        <v>3272406810</v>
      </c>
      <c r="X261" s="16">
        <v>43306</v>
      </c>
      <c r="Y261" s="5">
        <v>263</v>
      </c>
      <c r="Z261" s="4">
        <v>18720</v>
      </c>
      <c r="AA261" s="26"/>
      <c r="AB261" s="26"/>
      <c r="AC261" s="26"/>
      <c r="AD261" s="26"/>
      <c r="AE261" s="26"/>
      <c r="AF261" s="26"/>
    </row>
    <row r="262" spans="1:32" ht="45">
      <c r="A262" s="1"/>
      <c r="B262" s="2" t="str">
        <f>HYPERLINK("https://my.zakupki.prom.ua/remote/dispatcher/state_purchase_view/7818020","UA-2018-07-25-001949-b")</f>
        <v>UA-2018-07-25-001949-b</v>
      </c>
      <c r="C262" s="2" t="s">
        <v>207</v>
      </c>
      <c r="D262" s="2" t="s">
        <v>22</v>
      </c>
      <c r="E262" s="2" t="s">
        <v>125</v>
      </c>
      <c r="F262" s="3">
        <v>43306</v>
      </c>
      <c r="G262" s="2" t="s">
        <v>246</v>
      </c>
      <c r="H262" s="1">
        <v>1</v>
      </c>
      <c r="I262" s="4">
        <v>14880</v>
      </c>
      <c r="J262" s="2" t="s">
        <v>158</v>
      </c>
      <c r="K262" s="1">
        <v>6</v>
      </c>
      <c r="L262" s="4">
        <v>2480</v>
      </c>
      <c r="M262" s="2" t="s">
        <v>56</v>
      </c>
      <c r="N262" s="2" t="s">
        <v>161</v>
      </c>
      <c r="O262" s="2" t="s">
        <v>77</v>
      </c>
      <c r="P262" s="2" t="s">
        <v>161</v>
      </c>
      <c r="Q262" s="4">
        <v>14880</v>
      </c>
      <c r="R262" s="4">
        <v>2480</v>
      </c>
      <c r="S262" s="2"/>
      <c r="T262" s="2"/>
      <c r="U262" s="2"/>
      <c r="V262" s="2" t="s">
        <v>191</v>
      </c>
      <c r="W262" s="1">
        <v>3272406810</v>
      </c>
      <c r="X262" s="16">
        <v>43306</v>
      </c>
      <c r="Y262" s="5">
        <v>264</v>
      </c>
      <c r="Z262" s="4">
        <v>14880</v>
      </c>
      <c r="AA262" s="26"/>
      <c r="AB262" s="26"/>
      <c r="AC262" s="26"/>
      <c r="AD262" s="26"/>
      <c r="AE262" s="26"/>
      <c r="AF262" s="26"/>
    </row>
    <row r="263" spans="1:32" ht="45">
      <c r="A263" s="1"/>
      <c r="B263" s="2" t="str">
        <f>HYPERLINK("https://my.zakupki.prom.ua/remote/dispatcher/state_purchase_view/7817608","UA-2018-07-25-001863-b")</f>
        <v>UA-2018-07-25-001863-b</v>
      </c>
      <c r="C263" s="2" t="s">
        <v>124</v>
      </c>
      <c r="D263" s="2" t="s">
        <v>31</v>
      </c>
      <c r="E263" s="2" t="s">
        <v>125</v>
      </c>
      <c r="F263" s="3">
        <v>43306</v>
      </c>
      <c r="G263" s="2" t="s">
        <v>246</v>
      </c>
      <c r="H263" s="1">
        <v>1</v>
      </c>
      <c r="I263" s="4">
        <v>32000</v>
      </c>
      <c r="J263" s="2" t="s">
        <v>158</v>
      </c>
      <c r="K263" s="1">
        <v>1</v>
      </c>
      <c r="L263" s="4">
        <v>32000</v>
      </c>
      <c r="M263" s="2" t="s">
        <v>56</v>
      </c>
      <c r="N263" s="2" t="s">
        <v>161</v>
      </c>
      <c r="O263" s="2" t="s">
        <v>77</v>
      </c>
      <c r="P263" s="2" t="s">
        <v>161</v>
      </c>
      <c r="Q263" s="4">
        <v>32000</v>
      </c>
      <c r="R263" s="4">
        <v>32000</v>
      </c>
      <c r="S263" s="2"/>
      <c r="T263" s="2"/>
      <c r="U263" s="2"/>
      <c r="V263" s="2" t="s">
        <v>64</v>
      </c>
      <c r="W263" s="1">
        <v>3146523711</v>
      </c>
      <c r="X263" s="16">
        <v>43306</v>
      </c>
      <c r="Y263" s="5">
        <v>265</v>
      </c>
      <c r="Z263" s="4">
        <v>32000</v>
      </c>
      <c r="AA263" s="26"/>
      <c r="AB263" s="26"/>
      <c r="AC263" s="26"/>
      <c r="AD263" s="26"/>
      <c r="AE263" s="26"/>
      <c r="AF263" s="26"/>
    </row>
    <row r="264" spans="1:32" ht="45">
      <c r="A264" s="1"/>
      <c r="B264" s="2" t="str">
        <f>HYPERLINK("https://my.zakupki.prom.ua/remote/dispatcher/state_purchase_view/7817493","UA-2018-07-25-001837-b")</f>
        <v>UA-2018-07-25-001837-b</v>
      </c>
      <c r="C264" s="2" t="s">
        <v>124</v>
      </c>
      <c r="D264" s="2" t="s">
        <v>31</v>
      </c>
      <c r="E264" s="2" t="s">
        <v>125</v>
      </c>
      <c r="F264" s="3">
        <v>43306</v>
      </c>
      <c r="G264" s="2" t="s">
        <v>246</v>
      </c>
      <c r="H264" s="1">
        <v>1</v>
      </c>
      <c r="I264" s="4">
        <v>40000</v>
      </c>
      <c r="J264" s="2" t="s">
        <v>158</v>
      </c>
      <c r="K264" s="1">
        <v>1</v>
      </c>
      <c r="L264" s="4">
        <v>40000</v>
      </c>
      <c r="M264" s="2" t="s">
        <v>56</v>
      </c>
      <c r="N264" s="2" t="s">
        <v>161</v>
      </c>
      <c r="O264" s="2" t="s">
        <v>77</v>
      </c>
      <c r="P264" s="2" t="s">
        <v>161</v>
      </c>
      <c r="Q264" s="4">
        <v>40000</v>
      </c>
      <c r="R264" s="4">
        <v>40000</v>
      </c>
      <c r="S264" s="2"/>
      <c r="T264" s="2"/>
      <c r="U264" s="2"/>
      <c r="V264" s="2" t="s">
        <v>64</v>
      </c>
      <c r="W264" s="1">
        <v>3146523711</v>
      </c>
      <c r="X264" s="16">
        <v>43306</v>
      </c>
      <c r="Y264" s="5">
        <v>266</v>
      </c>
      <c r="Z264" s="4">
        <v>40000</v>
      </c>
      <c r="AA264" s="26"/>
      <c r="AB264" s="36">
        <v>43465</v>
      </c>
      <c r="AC264" s="37">
        <v>43465</v>
      </c>
      <c r="AD264" s="26" t="s">
        <v>284</v>
      </c>
      <c r="AE264" s="38"/>
      <c r="AF264" s="38"/>
    </row>
    <row r="265" spans="1:32" ht="45">
      <c r="A265" s="1"/>
      <c r="B265" s="2" t="str">
        <f>HYPERLINK("https://my.zakupki.prom.ua/remote/dispatcher/state_purchase_view/7818680","UA-2018-07-25-002091-b")</f>
        <v>UA-2018-07-25-002091-b</v>
      </c>
      <c r="C265" s="2" t="s">
        <v>293</v>
      </c>
      <c r="D265" s="2" t="s">
        <v>6</v>
      </c>
      <c r="E265" s="2" t="s">
        <v>125</v>
      </c>
      <c r="F265" s="3">
        <v>43306</v>
      </c>
      <c r="G265" s="2" t="s">
        <v>246</v>
      </c>
      <c r="H265" s="1">
        <v>1</v>
      </c>
      <c r="I265" s="4">
        <v>85000</v>
      </c>
      <c r="J265" s="2" t="s">
        <v>158</v>
      </c>
      <c r="K265" s="1">
        <v>64</v>
      </c>
      <c r="L265" s="4">
        <v>1328.125</v>
      </c>
      <c r="M265" s="2" t="s">
        <v>56</v>
      </c>
      <c r="N265" s="2" t="s">
        <v>161</v>
      </c>
      <c r="O265" s="2" t="s">
        <v>77</v>
      </c>
      <c r="P265" s="2" t="s">
        <v>161</v>
      </c>
      <c r="Q265" s="4">
        <v>85000</v>
      </c>
      <c r="R265" s="4">
        <v>1328.125</v>
      </c>
      <c r="S265" s="2"/>
      <c r="T265" s="2"/>
      <c r="U265" s="2"/>
      <c r="V265" s="2" t="s">
        <v>145</v>
      </c>
      <c r="W265" s="1">
        <v>2843612362</v>
      </c>
      <c r="X265" s="16">
        <v>43306</v>
      </c>
      <c r="Y265" s="5">
        <v>267</v>
      </c>
      <c r="Z265" s="4">
        <v>85000</v>
      </c>
      <c r="AA265" s="26"/>
      <c r="AB265" s="26"/>
      <c r="AC265" s="26"/>
      <c r="AD265" s="26"/>
      <c r="AE265" s="26"/>
      <c r="AF265" s="26"/>
    </row>
    <row r="266" spans="1:32" ht="45">
      <c r="A266" s="1"/>
      <c r="B266" s="2" t="str">
        <f>HYPERLINK("https://my.zakupki.prom.ua/remote/dispatcher/state_purchase_view/7818711","UA-2018-07-25-002099-b")</f>
        <v>UA-2018-07-25-002099-b</v>
      </c>
      <c r="C266" s="2" t="s">
        <v>266</v>
      </c>
      <c r="D266" s="2" t="s">
        <v>35</v>
      </c>
      <c r="E266" s="2" t="s">
        <v>125</v>
      </c>
      <c r="F266" s="3">
        <v>43306</v>
      </c>
      <c r="G266" s="2" t="s">
        <v>246</v>
      </c>
      <c r="H266" s="1">
        <v>1</v>
      </c>
      <c r="I266" s="4">
        <v>27000</v>
      </c>
      <c r="J266" s="2" t="s">
        <v>158</v>
      </c>
      <c r="K266" s="1">
        <v>1</v>
      </c>
      <c r="L266" s="4">
        <v>27000</v>
      </c>
      <c r="M266" s="2" t="s">
        <v>56</v>
      </c>
      <c r="N266" s="2" t="s">
        <v>161</v>
      </c>
      <c r="O266" s="2" t="s">
        <v>77</v>
      </c>
      <c r="P266" s="2" t="s">
        <v>161</v>
      </c>
      <c r="Q266" s="4">
        <v>27000</v>
      </c>
      <c r="R266" s="4">
        <v>27000</v>
      </c>
      <c r="S266" s="2"/>
      <c r="T266" s="2"/>
      <c r="U266" s="2"/>
      <c r="V266" s="2" t="s">
        <v>81</v>
      </c>
      <c r="W266" s="1">
        <v>2270909937</v>
      </c>
      <c r="X266" s="16">
        <v>43306</v>
      </c>
      <c r="Y266" s="5">
        <v>268</v>
      </c>
      <c r="Z266" s="4">
        <v>27000</v>
      </c>
      <c r="AA266" s="36"/>
      <c r="AB266" s="36"/>
      <c r="AC266" s="37"/>
      <c r="AD266" s="26"/>
      <c r="AE266" s="38"/>
      <c r="AF266" s="38"/>
    </row>
    <row r="267" spans="1:32" ht="30">
      <c r="A267" s="1"/>
      <c r="B267" s="7" t="s">
        <v>526</v>
      </c>
      <c r="C267" s="7" t="s">
        <v>525</v>
      </c>
      <c r="D267" s="7" t="s">
        <v>525</v>
      </c>
      <c r="E267" s="2"/>
      <c r="F267" s="3"/>
      <c r="G267" s="2"/>
      <c r="H267" s="1"/>
      <c r="I267" s="4"/>
      <c r="J267" s="2"/>
      <c r="K267" s="1"/>
      <c r="L267" s="4"/>
      <c r="M267" s="2"/>
      <c r="N267" s="2"/>
      <c r="O267" s="2"/>
      <c r="P267" s="2"/>
      <c r="Q267" s="4"/>
      <c r="R267" s="4"/>
      <c r="S267" s="2"/>
      <c r="T267" s="2"/>
      <c r="U267" s="2"/>
      <c r="V267" s="2" t="s">
        <v>527</v>
      </c>
      <c r="W267" s="1">
        <v>2465210413</v>
      </c>
      <c r="X267" s="16">
        <v>43307</v>
      </c>
      <c r="Y267" s="5">
        <v>269</v>
      </c>
      <c r="Z267" s="4">
        <v>600</v>
      </c>
      <c r="AA267" s="26"/>
      <c r="AB267" s="36"/>
      <c r="AC267" s="37"/>
      <c r="AD267" s="26"/>
      <c r="AE267" s="38"/>
      <c r="AF267" s="38"/>
    </row>
    <row r="268" spans="1:32" ht="120">
      <c r="A268" s="1"/>
      <c r="B268" s="13" t="s">
        <v>530</v>
      </c>
      <c r="C268" s="2" t="s">
        <v>528</v>
      </c>
      <c r="D268" s="2" t="s">
        <v>42</v>
      </c>
      <c r="E268" s="2"/>
      <c r="F268" s="3"/>
      <c r="G268" s="2"/>
      <c r="H268" s="1"/>
      <c r="I268" s="4"/>
      <c r="J268" s="2"/>
      <c r="K268" s="1"/>
      <c r="L268" s="4"/>
      <c r="M268" s="2"/>
      <c r="N268" s="2"/>
      <c r="O268" s="2"/>
      <c r="P268" s="2"/>
      <c r="Q268" s="4"/>
      <c r="R268" s="4"/>
      <c r="S268" s="2"/>
      <c r="T268" s="2"/>
      <c r="U268" s="2"/>
      <c r="V268" s="2" t="s">
        <v>529</v>
      </c>
      <c r="W268" s="2">
        <v>38163425</v>
      </c>
      <c r="X268" s="16">
        <v>43307</v>
      </c>
      <c r="Y268" s="5">
        <v>270</v>
      </c>
      <c r="Z268" s="4">
        <v>328177</v>
      </c>
      <c r="AA268" s="26"/>
      <c r="AB268" s="26"/>
      <c r="AC268" s="26"/>
      <c r="AD268" s="26"/>
      <c r="AE268" s="26"/>
      <c r="AF268" s="26"/>
    </row>
    <row r="269" spans="1:32" ht="60">
      <c r="A269" s="1"/>
      <c r="B269" s="13"/>
      <c r="C269" s="2" t="s">
        <v>1240</v>
      </c>
      <c r="D269" s="2" t="s">
        <v>41</v>
      </c>
      <c r="E269" s="2" t="s">
        <v>125</v>
      </c>
      <c r="F269" s="3">
        <v>43144</v>
      </c>
      <c r="G269" s="2" t="s">
        <v>246</v>
      </c>
      <c r="H269" s="1">
        <v>1</v>
      </c>
      <c r="I269" s="4">
        <v>800000</v>
      </c>
      <c r="J269" s="2" t="s">
        <v>158</v>
      </c>
      <c r="K269" s="1">
        <v>1</v>
      </c>
      <c r="L269" s="4">
        <v>800000</v>
      </c>
      <c r="M269" s="2" t="s">
        <v>56</v>
      </c>
      <c r="N269" s="2" t="s">
        <v>232</v>
      </c>
      <c r="O269" s="2" t="s">
        <v>77</v>
      </c>
      <c r="P269" s="2" t="s">
        <v>161</v>
      </c>
      <c r="Q269" s="4">
        <v>800000</v>
      </c>
      <c r="R269" s="4">
        <v>800000</v>
      </c>
      <c r="S269" s="2"/>
      <c r="T269" s="2"/>
      <c r="U269" s="2"/>
      <c r="V269" s="2" t="s">
        <v>225</v>
      </c>
      <c r="W269" s="1">
        <v>33077887</v>
      </c>
      <c r="X269" s="16">
        <v>43307</v>
      </c>
      <c r="Y269" s="5">
        <v>271</v>
      </c>
      <c r="Z269" s="4">
        <v>-800000</v>
      </c>
      <c r="AA269" s="26"/>
      <c r="AB269" s="26"/>
      <c r="AC269" s="26"/>
      <c r="AD269" s="26"/>
      <c r="AE269" s="26"/>
      <c r="AF269" s="26"/>
    </row>
    <row r="270" spans="1:32" ht="135">
      <c r="A270" s="1"/>
      <c r="B270" s="13" t="s">
        <v>533</v>
      </c>
      <c r="C270" s="2" t="s">
        <v>531</v>
      </c>
      <c r="D270" s="2" t="s">
        <v>41</v>
      </c>
      <c r="E270" s="2"/>
      <c r="F270" s="3"/>
      <c r="G270" s="2"/>
      <c r="H270" s="1"/>
      <c r="I270" s="4"/>
      <c r="J270" s="2"/>
      <c r="K270" s="1"/>
      <c r="L270" s="4"/>
      <c r="M270" s="2"/>
      <c r="N270" s="2"/>
      <c r="O270" s="2"/>
      <c r="P270" s="2"/>
      <c r="Q270" s="4"/>
      <c r="R270" s="4"/>
      <c r="S270" s="2"/>
      <c r="T270" s="2"/>
      <c r="U270" s="2"/>
      <c r="V270" s="2" t="s">
        <v>532</v>
      </c>
      <c r="W270" s="2">
        <v>33077887</v>
      </c>
      <c r="X270" s="16">
        <v>43312</v>
      </c>
      <c r="Y270" s="5">
        <v>274</v>
      </c>
      <c r="Z270" s="4">
        <v>900000</v>
      </c>
      <c r="AA270" s="36"/>
      <c r="AB270" s="36"/>
      <c r="AC270" s="37"/>
      <c r="AD270" s="26"/>
      <c r="AE270" s="38"/>
      <c r="AF270" s="38"/>
    </row>
    <row r="271" spans="1:32" ht="30">
      <c r="A271" s="1"/>
      <c r="B271" s="2" t="s">
        <v>537</v>
      </c>
      <c r="C271" s="2" t="s">
        <v>535</v>
      </c>
      <c r="D271" s="2" t="s">
        <v>536</v>
      </c>
      <c r="E271" s="2"/>
      <c r="F271" s="3"/>
      <c r="G271" s="2"/>
      <c r="H271" s="1"/>
      <c r="I271" s="4"/>
      <c r="J271" s="2"/>
      <c r="K271" s="1"/>
      <c r="L271" s="4"/>
      <c r="M271" s="2"/>
      <c r="N271" s="2"/>
      <c r="O271" s="2"/>
      <c r="P271" s="2"/>
      <c r="Q271" s="4"/>
      <c r="R271" s="4"/>
      <c r="S271" s="2"/>
      <c r="T271" s="2"/>
      <c r="U271" s="2"/>
      <c r="V271" s="2" t="s">
        <v>345</v>
      </c>
      <c r="W271" s="1">
        <v>39787008</v>
      </c>
      <c r="X271" s="3">
        <v>43314</v>
      </c>
      <c r="Y271" s="5">
        <v>276</v>
      </c>
      <c r="Z271" s="4">
        <v>2700</v>
      </c>
      <c r="AA271" s="26"/>
      <c r="AB271" s="26"/>
      <c r="AC271" s="26"/>
      <c r="AD271" s="26"/>
      <c r="AE271" s="26"/>
      <c r="AF271" s="26"/>
    </row>
    <row r="272" spans="1:32" ht="30">
      <c r="A272" s="1"/>
      <c r="B272" s="2" t="s">
        <v>538</v>
      </c>
      <c r="C272" s="2" t="s">
        <v>540</v>
      </c>
      <c r="D272" s="2" t="s">
        <v>539</v>
      </c>
      <c r="E272" s="2"/>
      <c r="F272" s="3"/>
      <c r="G272" s="2"/>
      <c r="H272" s="1"/>
      <c r="I272" s="4"/>
      <c r="J272" s="2"/>
      <c r="K272" s="1"/>
      <c r="L272" s="4"/>
      <c r="M272" s="2"/>
      <c r="N272" s="2"/>
      <c r="O272" s="2"/>
      <c r="P272" s="2"/>
      <c r="Q272" s="4"/>
      <c r="R272" s="4"/>
      <c r="S272" s="2"/>
      <c r="T272" s="2"/>
      <c r="U272" s="2"/>
      <c r="V272" s="2" t="s">
        <v>541</v>
      </c>
      <c r="W272" s="1">
        <v>30810049</v>
      </c>
      <c r="X272" s="3">
        <v>43314</v>
      </c>
      <c r="Y272" s="5">
        <v>277</v>
      </c>
      <c r="Z272" s="4">
        <v>2700</v>
      </c>
      <c r="AA272" s="26"/>
      <c r="AB272" s="26"/>
      <c r="AC272" s="26"/>
      <c r="AD272" s="26"/>
      <c r="AE272" s="26"/>
      <c r="AF272" s="26"/>
    </row>
    <row r="273" spans="1:32" ht="30">
      <c r="A273" s="2"/>
      <c r="B273" s="14" t="s">
        <v>542</v>
      </c>
      <c r="C273" s="2" t="s">
        <v>293</v>
      </c>
      <c r="D273" s="2" t="s">
        <v>6</v>
      </c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 t="s">
        <v>543</v>
      </c>
      <c r="W273" s="2">
        <v>2843612362</v>
      </c>
      <c r="X273" s="16">
        <v>43314</v>
      </c>
      <c r="Y273" s="2">
        <v>278</v>
      </c>
      <c r="Z273" s="2">
        <v>28000</v>
      </c>
      <c r="AA273" s="26"/>
      <c r="AB273" s="26"/>
      <c r="AC273" s="26"/>
      <c r="AD273" s="26"/>
      <c r="AE273" s="26"/>
      <c r="AF273" s="26"/>
    </row>
    <row r="274" spans="1:33" ht="30">
      <c r="A274" s="2"/>
      <c r="B274" s="13" t="s">
        <v>544</v>
      </c>
      <c r="C274" s="2" t="s">
        <v>293</v>
      </c>
      <c r="D274" s="2" t="s">
        <v>6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 t="s">
        <v>543</v>
      </c>
      <c r="W274" s="2">
        <v>2843612362</v>
      </c>
      <c r="X274" s="16">
        <v>43314</v>
      </c>
      <c r="Y274" s="2">
        <v>279</v>
      </c>
      <c r="Z274" s="2">
        <v>28000</v>
      </c>
      <c r="AA274" s="26"/>
      <c r="AB274" s="26"/>
      <c r="AC274" s="26"/>
      <c r="AD274" s="26"/>
      <c r="AE274" s="26"/>
      <c r="AF274" s="26"/>
      <c r="AG274" s="17"/>
    </row>
    <row r="275" spans="1:32" ht="30">
      <c r="A275" s="1"/>
      <c r="B275" s="2" t="s">
        <v>545</v>
      </c>
      <c r="C275" s="2" t="s">
        <v>546</v>
      </c>
      <c r="D275" s="2" t="s">
        <v>547</v>
      </c>
      <c r="E275" s="2"/>
      <c r="F275" s="3"/>
      <c r="G275" s="2"/>
      <c r="H275" s="1"/>
      <c r="I275" s="4"/>
      <c r="J275" s="2"/>
      <c r="K275" s="1"/>
      <c r="L275" s="4"/>
      <c r="M275" s="2"/>
      <c r="N275" s="2"/>
      <c r="O275" s="2"/>
      <c r="P275" s="2"/>
      <c r="Q275" s="4"/>
      <c r="R275" s="4"/>
      <c r="S275" s="2"/>
      <c r="T275" s="2"/>
      <c r="U275" s="2"/>
      <c r="V275" s="2" t="s">
        <v>548</v>
      </c>
      <c r="W275" s="1">
        <v>2352701707</v>
      </c>
      <c r="X275" s="16">
        <v>43314</v>
      </c>
      <c r="Y275" s="5">
        <v>280</v>
      </c>
      <c r="Z275" s="4">
        <v>24000</v>
      </c>
      <c r="AA275" s="26"/>
      <c r="AB275" s="26"/>
      <c r="AC275" s="26"/>
      <c r="AD275" s="26"/>
      <c r="AE275" s="26"/>
      <c r="AF275" s="26"/>
    </row>
    <row r="276" spans="1:32" ht="30">
      <c r="A276" s="1"/>
      <c r="B276" s="2" t="s">
        <v>549</v>
      </c>
      <c r="C276" s="2" t="s">
        <v>546</v>
      </c>
      <c r="D276" s="2" t="s">
        <v>547</v>
      </c>
      <c r="E276" s="2"/>
      <c r="F276" s="3"/>
      <c r="G276" s="2"/>
      <c r="H276" s="1"/>
      <c r="I276" s="4"/>
      <c r="J276" s="2"/>
      <c r="K276" s="1"/>
      <c r="L276" s="4"/>
      <c r="M276" s="2"/>
      <c r="N276" s="2"/>
      <c r="O276" s="2"/>
      <c r="P276" s="2"/>
      <c r="Q276" s="4"/>
      <c r="R276" s="4"/>
      <c r="S276" s="2"/>
      <c r="T276" s="2"/>
      <c r="U276" s="2"/>
      <c r="V276" s="2" t="s">
        <v>548</v>
      </c>
      <c r="W276" s="1">
        <v>2352701707</v>
      </c>
      <c r="X276" s="16">
        <v>43314</v>
      </c>
      <c r="Y276" s="5">
        <v>281</v>
      </c>
      <c r="Z276" s="4">
        <v>5600</v>
      </c>
      <c r="AA276" s="26"/>
      <c r="AB276" s="36"/>
      <c r="AC276" s="37"/>
      <c r="AD276" s="26"/>
      <c r="AE276" s="38"/>
      <c r="AF276" s="38"/>
    </row>
    <row r="277" spans="1:32" ht="30">
      <c r="A277" s="1"/>
      <c r="B277" s="2" t="s">
        <v>550</v>
      </c>
      <c r="C277" s="2" t="s">
        <v>546</v>
      </c>
      <c r="D277" s="2" t="s">
        <v>547</v>
      </c>
      <c r="E277" s="2"/>
      <c r="F277" s="3"/>
      <c r="G277" s="2"/>
      <c r="H277" s="1"/>
      <c r="I277" s="4"/>
      <c r="J277" s="2"/>
      <c r="K277" s="1"/>
      <c r="L277" s="4"/>
      <c r="M277" s="2"/>
      <c r="N277" s="2"/>
      <c r="O277" s="2"/>
      <c r="P277" s="2"/>
      <c r="Q277" s="4"/>
      <c r="R277" s="4"/>
      <c r="S277" s="2"/>
      <c r="T277" s="2"/>
      <c r="U277" s="2"/>
      <c r="V277" s="2" t="s">
        <v>548</v>
      </c>
      <c r="W277" s="1">
        <v>2352701707</v>
      </c>
      <c r="X277" s="16">
        <v>43314</v>
      </c>
      <c r="Y277" s="5">
        <v>282</v>
      </c>
      <c r="Z277" s="4">
        <v>5950</v>
      </c>
      <c r="AA277" s="26"/>
      <c r="AB277" s="26"/>
      <c r="AC277" s="26"/>
      <c r="AD277" s="26"/>
      <c r="AE277" s="26"/>
      <c r="AF277" s="26"/>
    </row>
    <row r="278" spans="1:32" ht="30">
      <c r="A278" s="1"/>
      <c r="B278" s="13" t="s">
        <v>551</v>
      </c>
      <c r="C278" s="2" t="s">
        <v>369</v>
      </c>
      <c r="D278" s="2" t="s">
        <v>369</v>
      </c>
      <c r="E278" s="2"/>
      <c r="F278" s="3"/>
      <c r="G278" s="2"/>
      <c r="H278" s="1"/>
      <c r="I278" s="4"/>
      <c r="J278" s="2"/>
      <c r="K278" s="1"/>
      <c r="L278" s="4"/>
      <c r="M278" s="2"/>
      <c r="N278" s="2"/>
      <c r="O278" s="2"/>
      <c r="P278" s="2"/>
      <c r="Q278" s="4"/>
      <c r="R278" s="4"/>
      <c r="S278" s="2"/>
      <c r="T278" s="2"/>
      <c r="U278" s="2"/>
      <c r="V278" s="2" t="s">
        <v>548</v>
      </c>
      <c r="W278" s="1">
        <v>2352701707</v>
      </c>
      <c r="X278" s="16">
        <v>43314</v>
      </c>
      <c r="Y278" s="5">
        <v>283</v>
      </c>
      <c r="Z278" s="4">
        <v>2050</v>
      </c>
      <c r="AA278" s="26"/>
      <c r="AB278" s="26"/>
      <c r="AC278" s="26"/>
      <c r="AD278" s="26"/>
      <c r="AE278" s="26"/>
      <c r="AF278" s="26"/>
    </row>
    <row r="279" spans="1:32" ht="30">
      <c r="A279" s="1"/>
      <c r="B279" s="13" t="s">
        <v>552</v>
      </c>
      <c r="C279" s="2" t="s">
        <v>369</v>
      </c>
      <c r="D279" s="2" t="s">
        <v>369</v>
      </c>
      <c r="E279" s="2"/>
      <c r="F279" s="3"/>
      <c r="G279" s="2"/>
      <c r="H279" s="1"/>
      <c r="I279" s="4"/>
      <c r="J279" s="2"/>
      <c r="K279" s="1"/>
      <c r="L279" s="4"/>
      <c r="M279" s="2"/>
      <c r="N279" s="2"/>
      <c r="O279" s="2"/>
      <c r="P279" s="2"/>
      <c r="Q279" s="4"/>
      <c r="R279" s="4"/>
      <c r="S279" s="2"/>
      <c r="T279" s="2"/>
      <c r="U279" s="2"/>
      <c r="V279" s="2" t="s">
        <v>548</v>
      </c>
      <c r="W279" s="1">
        <v>2352701707</v>
      </c>
      <c r="X279" s="16">
        <v>43314</v>
      </c>
      <c r="Y279" s="5">
        <v>284</v>
      </c>
      <c r="Z279" s="4">
        <v>2400</v>
      </c>
      <c r="AA279" s="26"/>
      <c r="AB279" s="26"/>
      <c r="AC279" s="26"/>
      <c r="AD279" s="26"/>
      <c r="AE279" s="26"/>
      <c r="AF279" s="26"/>
    </row>
    <row r="280" spans="1:32" ht="30">
      <c r="A280" s="1"/>
      <c r="B280" s="13" t="s">
        <v>553</v>
      </c>
      <c r="C280" s="2" t="s">
        <v>369</v>
      </c>
      <c r="D280" s="2" t="s">
        <v>369</v>
      </c>
      <c r="E280" s="2"/>
      <c r="F280" s="3"/>
      <c r="G280" s="2"/>
      <c r="H280" s="1"/>
      <c r="I280" s="4"/>
      <c r="J280" s="2"/>
      <c r="K280" s="1"/>
      <c r="L280" s="4"/>
      <c r="M280" s="2"/>
      <c r="N280" s="2"/>
      <c r="O280" s="2"/>
      <c r="P280" s="2"/>
      <c r="Q280" s="4"/>
      <c r="R280" s="4"/>
      <c r="S280" s="2"/>
      <c r="T280" s="2"/>
      <c r="U280" s="2"/>
      <c r="V280" s="2" t="s">
        <v>548</v>
      </c>
      <c r="W280" s="1">
        <v>2352701707</v>
      </c>
      <c r="X280" s="16">
        <v>43314</v>
      </c>
      <c r="Y280" s="5">
        <v>285</v>
      </c>
      <c r="Z280" s="4">
        <v>8000</v>
      </c>
      <c r="AA280" s="26"/>
      <c r="AB280" s="26"/>
      <c r="AC280" s="26"/>
      <c r="AD280" s="26"/>
      <c r="AE280" s="26"/>
      <c r="AF280" s="26"/>
    </row>
    <row r="281" spans="1:32" ht="30">
      <c r="A281" s="1"/>
      <c r="B281" s="13"/>
      <c r="C281" s="42" t="s">
        <v>1241</v>
      </c>
      <c r="D281" s="2" t="s">
        <v>41</v>
      </c>
      <c r="E281" s="2"/>
      <c r="F281" s="3"/>
      <c r="G281" s="2"/>
      <c r="H281" s="1"/>
      <c r="I281" s="4"/>
      <c r="J281" s="2"/>
      <c r="K281" s="1"/>
      <c r="L281" s="4"/>
      <c r="M281" s="2"/>
      <c r="N281" s="2"/>
      <c r="O281" s="2"/>
      <c r="P281" s="2"/>
      <c r="Q281" s="4"/>
      <c r="R281" s="4"/>
      <c r="S281" s="2"/>
      <c r="T281" s="2"/>
      <c r="U281" s="2"/>
      <c r="V281" s="2" t="s">
        <v>532</v>
      </c>
      <c r="W281" s="2">
        <v>33077887</v>
      </c>
      <c r="X281" s="16">
        <v>43326</v>
      </c>
      <c r="Y281" s="5">
        <v>294</v>
      </c>
      <c r="Z281" s="4">
        <v>-900000</v>
      </c>
      <c r="AA281" s="26"/>
      <c r="AB281" s="26"/>
      <c r="AC281" s="26"/>
      <c r="AD281" s="26"/>
      <c r="AE281" s="26"/>
      <c r="AF281" s="26"/>
    </row>
    <row r="282" spans="1:32" ht="135">
      <c r="A282" s="2"/>
      <c r="B282" s="7" t="s">
        <v>554</v>
      </c>
      <c r="C282" s="7" t="s">
        <v>531</v>
      </c>
      <c r="D282" s="7" t="s">
        <v>555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7" t="s">
        <v>225</v>
      </c>
      <c r="W282" s="7" t="s">
        <v>556</v>
      </c>
      <c r="X282" s="16">
        <v>43326</v>
      </c>
      <c r="Y282" s="2">
        <v>295</v>
      </c>
      <c r="Z282" s="2">
        <v>900000</v>
      </c>
      <c r="AA282" s="36">
        <v>43136</v>
      </c>
      <c r="AB282" s="36">
        <v>43465</v>
      </c>
      <c r="AC282" s="37">
        <v>43465</v>
      </c>
      <c r="AD282" s="26" t="s">
        <v>284</v>
      </c>
      <c r="AE282" s="38"/>
      <c r="AF282" s="38"/>
    </row>
    <row r="283" spans="1:32" ht="120">
      <c r="A283" s="2"/>
      <c r="B283" s="7" t="s">
        <v>558</v>
      </c>
      <c r="C283" s="2" t="s">
        <v>559</v>
      </c>
      <c r="D283" s="7" t="s">
        <v>555</v>
      </c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7" t="s">
        <v>176</v>
      </c>
      <c r="W283" s="7" t="s">
        <v>557</v>
      </c>
      <c r="X283" s="16">
        <v>43327</v>
      </c>
      <c r="Y283" s="2">
        <v>296</v>
      </c>
      <c r="Z283" s="2">
        <v>15000</v>
      </c>
      <c r="AA283" s="36">
        <v>43172</v>
      </c>
      <c r="AB283" s="36">
        <v>43465</v>
      </c>
      <c r="AC283" s="37">
        <v>43465</v>
      </c>
      <c r="AD283" s="26" t="s">
        <v>284</v>
      </c>
      <c r="AE283" s="38"/>
      <c r="AF283" s="38"/>
    </row>
    <row r="284" spans="1:32" ht="45">
      <c r="A284" s="2"/>
      <c r="B284" s="18" t="s">
        <v>560</v>
      </c>
      <c r="C284" s="18" t="s">
        <v>561</v>
      </c>
      <c r="D284" s="18" t="s">
        <v>561</v>
      </c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 t="s">
        <v>562</v>
      </c>
      <c r="W284" s="2">
        <v>3090407195</v>
      </c>
      <c r="X284" s="16">
        <v>43327</v>
      </c>
      <c r="Y284" s="2">
        <v>297</v>
      </c>
      <c r="Z284" s="2">
        <v>6292.8</v>
      </c>
      <c r="AA284" s="26"/>
      <c r="AB284" s="36"/>
      <c r="AC284" s="37"/>
      <c r="AD284" s="26"/>
      <c r="AE284" s="38"/>
      <c r="AF284" s="38"/>
    </row>
    <row r="285" spans="1:32" ht="30">
      <c r="A285" s="2"/>
      <c r="B285" s="7" t="s">
        <v>563</v>
      </c>
      <c r="C285" s="7" t="s">
        <v>564</v>
      </c>
      <c r="D285" s="7" t="s">
        <v>564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 t="s">
        <v>122</v>
      </c>
      <c r="W285" s="2">
        <v>2373411924</v>
      </c>
      <c r="X285" s="16">
        <v>43329</v>
      </c>
      <c r="Y285" s="2">
        <v>298</v>
      </c>
      <c r="Z285" s="8">
        <v>1351</v>
      </c>
      <c r="AA285" s="26"/>
      <c r="AB285" s="36">
        <v>43465</v>
      </c>
      <c r="AC285" s="37">
        <v>43465</v>
      </c>
      <c r="AD285" s="26" t="s">
        <v>284</v>
      </c>
      <c r="AE285" s="38"/>
      <c r="AF285" s="38"/>
    </row>
    <row r="286" spans="1:32" ht="30">
      <c r="A286" s="2"/>
      <c r="B286" s="7" t="s">
        <v>565</v>
      </c>
      <c r="C286" s="7" t="s">
        <v>566</v>
      </c>
      <c r="D286" s="7" t="s">
        <v>566</v>
      </c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 t="s">
        <v>122</v>
      </c>
      <c r="W286" s="2">
        <v>2373411924</v>
      </c>
      <c r="X286" s="16">
        <v>43329</v>
      </c>
      <c r="Y286" s="2">
        <v>299</v>
      </c>
      <c r="Z286" s="2">
        <v>375</v>
      </c>
      <c r="AA286" s="26"/>
      <c r="AB286" s="36"/>
      <c r="AC286" s="37"/>
      <c r="AD286" s="26"/>
      <c r="AE286" s="38"/>
      <c r="AF286" s="38"/>
    </row>
    <row r="287" spans="1:32" ht="30">
      <c r="A287" s="2"/>
      <c r="B287" s="7" t="s">
        <v>567</v>
      </c>
      <c r="C287" s="7" t="s">
        <v>568</v>
      </c>
      <c r="D287" s="7" t="s">
        <v>568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 t="s">
        <v>122</v>
      </c>
      <c r="W287" s="2">
        <v>2373411924</v>
      </c>
      <c r="X287" s="16">
        <v>43329</v>
      </c>
      <c r="Y287" s="2">
        <v>300</v>
      </c>
      <c r="Z287" s="8">
        <v>175</v>
      </c>
      <c r="AA287" s="26"/>
      <c r="AB287" s="26"/>
      <c r="AC287" s="26"/>
      <c r="AD287" s="26"/>
      <c r="AE287" s="26"/>
      <c r="AF287" s="26"/>
    </row>
    <row r="288" spans="1:32" ht="30">
      <c r="A288" s="2"/>
      <c r="B288" s="7" t="s">
        <v>569</v>
      </c>
      <c r="C288" s="7" t="s">
        <v>514</v>
      </c>
      <c r="D288" s="7" t="s">
        <v>514</v>
      </c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 t="s">
        <v>122</v>
      </c>
      <c r="W288" s="2">
        <v>2373411924</v>
      </c>
      <c r="X288" s="16">
        <v>43329</v>
      </c>
      <c r="Y288" s="2">
        <v>301</v>
      </c>
      <c r="Z288" s="8">
        <v>1750</v>
      </c>
      <c r="AA288" s="26"/>
      <c r="AB288" s="36">
        <v>43465</v>
      </c>
      <c r="AC288" s="37">
        <v>43465</v>
      </c>
      <c r="AD288" s="26" t="s">
        <v>284</v>
      </c>
      <c r="AE288" s="38"/>
      <c r="AF288" s="38"/>
    </row>
    <row r="289" spans="1:32" ht="45">
      <c r="A289" s="2"/>
      <c r="B289" s="7" t="s">
        <v>570</v>
      </c>
      <c r="C289" s="7" t="s">
        <v>571</v>
      </c>
      <c r="D289" s="7" t="s">
        <v>571</v>
      </c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 t="s">
        <v>473</v>
      </c>
      <c r="W289" s="2">
        <v>2422003476</v>
      </c>
      <c r="X289" s="16">
        <v>43329</v>
      </c>
      <c r="Y289" s="2">
        <v>302</v>
      </c>
      <c r="Z289" s="8">
        <v>5020</v>
      </c>
      <c r="AA289" s="26"/>
      <c r="AB289" s="26"/>
      <c r="AC289" s="26"/>
      <c r="AD289" s="26"/>
      <c r="AE289" s="26"/>
      <c r="AF289" s="26"/>
    </row>
    <row r="290" spans="1:32" ht="30">
      <c r="A290" s="2"/>
      <c r="B290" s="7" t="s">
        <v>572</v>
      </c>
      <c r="C290" s="7" t="s">
        <v>573</v>
      </c>
      <c r="D290" s="7" t="s">
        <v>573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 t="s">
        <v>473</v>
      </c>
      <c r="W290" s="2">
        <v>2422003476</v>
      </c>
      <c r="X290" s="16">
        <v>43329</v>
      </c>
      <c r="Y290" s="2">
        <v>303</v>
      </c>
      <c r="Z290" s="2">
        <v>1050</v>
      </c>
      <c r="AA290" s="26"/>
      <c r="AB290" s="36">
        <v>43465</v>
      </c>
      <c r="AC290" s="37">
        <v>43465</v>
      </c>
      <c r="AD290" s="26" t="s">
        <v>284</v>
      </c>
      <c r="AE290" s="38"/>
      <c r="AF290" s="38"/>
    </row>
    <row r="291" spans="1:32" ht="30">
      <c r="A291" s="2"/>
      <c r="B291" s="7" t="s">
        <v>574</v>
      </c>
      <c r="C291" s="7" t="s">
        <v>575</v>
      </c>
      <c r="D291" s="7" t="s">
        <v>575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 t="s">
        <v>122</v>
      </c>
      <c r="W291" s="2">
        <v>2373411924</v>
      </c>
      <c r="X291" s="16">
        <v>43329</v>
      </c>
      <c r="Y291" s="2">
        <v>304</v>
      </c>
      <c r="Z291" s="8">
        <v>920</v>
      </c>
      <c r="AA291" s="26"/>
      <c r="AB291" s="26"/>
      <c r="AC291" s="26"/>
      <c r="AD291" s="26"/>
      <c r="AE291" s="26"/>
      <c r="AF291" s="26"/>
    </row>
    <row r="292" spans="1:32" ht="30">
      <c r="A292" s="2"/>
      <c r="B292" s="7" t="s">
        <v>577</v>
      </c>
      <c r="C292" s="7" t="s">
        <v>576</v>
      </c>
      <c r="D292" s="7" t="s">
        <v>576</v>
      </c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 t="s">
        <v>503</v>
      </c>
      <c r="W292" s="1">
        <v>2129709486</v>
      </c>
      <c r="X292" s="16">
        <v>43329</v>
      </c>
      <c r="Y292" s="2">
        <v>305</v>
      </c>
      <c r="Z292" s="2">
        <v>597</v>
      </c>
      <c r="AA292" s="26"/>
      <c r="AB292" s="26"/>
      <c r="AC292" s="26"/>
      <c r="AD292" s="26"/>
      <c r="AE292" s="26"/>
      <c r="AF292" s="26"/>
    </row>
    <row r="293" spans="1:32" ht="30">
      <c r="A293" s="2"/>
      <c r="B293" s="7" t="s">
        <v>578</v>
      </c>
      <c r="C293" s="7" t="s">
        <v>579</v>
      </c>
      <c r="D293" s="7" t="s">
        <v>579</v>
      </c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 t="s">
        <v>501</v>
      </c>
      <c r="W293" s="2">
        <v>2976512338</v>
      </c>
      <c r="X293" s="16">
        <v>43329</v>
      </c>
      <c r="Y293" s="5">
        <v>306</v>
      </c>
      <c r="Z293" s="8">
        <v>2139.1</v>
      </c>
      <c r="AA293" s="36">
        <v>43175</v>
      </c>
      <c r="AB293" s="36">
        <v>43465</v>
      </c>
      <c r="AC293" s="37">
        <v>43465</v>
      </c>
      <c r="AD293" s="26" t="s">
        <v>284</v>
      </c>
      <c r="AE293" s="38"/>
      <c r="AF293" s="38"/>
    </row>
    <row r="294" spans="1:32" ht="150">
      <c r="A294" s="2"/>
      <c r="B294" s="7" t="s">
        <v>584</v>
      </c>
      <c r="C294" s="7" t="s">
        <v>585</v>
      </c>
      <c r="D294" s="7" t="s">
        <v>41</v>
      </c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 t="s">
        <v>586</v>
      </c>
      <c r="W294" s="2">
        <v>13646519</v>
      </c>
      <c r="X294" s="16">
        <v>43343</v>
      </c>
      <c r="Y294" s="5">
        <v>307</v>
      </c>
      <c r="Z294" s="8">
        <v>28326.26</v>
      </c>
      <c r="AA294" s="26"/>
      <c r="AB294" s="36"/>
      <c r="AC294" s="37"/>
      <c r="AD294" s="26"/>
      <c r="AE294" s="38"/>
      <c r="AF294" s="38"/>
    </row>
    <row r="295" spans="1:32" ht="105">
      <c r="A295" s="2"/>
      <c r="B295" s="7" t="s">
        <v>582</v>
      </c>
      <c r="C295" s="7" t="s">
        <v>583</v>
      </c>
      <c r="D295" s="7" t="s">
        <v>41</v>
      </c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 t="s">
        <v>301</v>
      </c>
      <c r="W295" s="5">
        <v>3280505994</v>
      </c>
      <c r="X295" s="16">
        <v>43343</v>
      </c>
      <c r="Y295" s="2">
        <v>308</v>
      </c>
      <c r="Z295" s="8">
        <v>9466.8</v>
      </c>
      <c r="AA295" s="26"/>
      <c r="AB295" s="36"/>
      <c r="AC295" s="37"/>
      <c r="AD295" s="26"/>
      <c r="AE295" s="38"/>
      <c r="AF295" s="38"/>
    </row>
    <row r="296" spans="1:32" ht="330">
      <c r="A296" s="2"/>
      <c r="B296" s="7" t="s">
        <v>605</v>
      </c>
      <c r="C296" s="7" t="s">
        <v>686</v>
      </c>
      <c r="D296" s="7" t="s">
        <v>44</v>
      </c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 t="s">
        <v>774</v>
      </c>
      <c r="W296" s="2">
        <v>40993694</v>
      </c>
      <c r="X296" s="16">
        <v>43349</v>
      </c>
      <c r="Y296" s="2">
        <v>309</v>
      </c>
      <c r="Z296" s="8">
        <v>5754</v>
      </c>
      <c r="AA296" s="36"/>
      <c r="AB296" s="36"/>
      <c r="AC296" s="37"/>
      <c r="AD296" s="26"/>
      <c r="AE296" s="38"/>
      <c r="AF296" s="38"/>
    </row>
    <row r="297" spans="1:32" ht="30">
      <c r="A297" s="2"/>
      <c r="B297" s="7" t="s">
        <v>601</v>
      </c>
      <c r="C297" s="7" t="s">
        <v>682</v>
      </c>
      <c r="D297" s="7" t="s">
        <v>385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 t="s">
        <v>775</v>
      </c>
      <c r="W297" s="2">
        <v>2089004969</v>
      </c>
      <c r="X297" s="16">
        <v>43349</v>
      </c>
      <c r="Y297" s="2">
        <v>310</v>
      </c>
      <c r="Z297" s="8">
        <v>44800</v>
      </c>
      <c r="AA297" s="26"/>
      <c r="AB297" s="36">
        <v>43465</v>
      </c>
      <c r="AC297" s="37">
        <v>43465</v>
      </c>
      <c r="AD297" s="26" t="s">
        <v>284</v>
      </c>
      <c r="AE297" s="38"/>
      <c r="AF297" s="38"/>
    </row>
    <row r="298" spans="1:32" ht="30">
      <c r="A298" s="2"/>
      <c r="B298" s="7" t="s">
        <v>606</v>
      </c>
      <c r="C298" s="7" t="s">
        <v>687</v>
      </c>
      <c r="D298" s="7" t="s">
        <v>35</v>
      </c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 t="s">
        <v>776</v>
      </c>
      <c r="W298" s="2">
        <v>2468101359</v>
      </c>
      <c r="X298" s="16">
        <v>43349</v>
      </c>
      <c r="Y298" s="2">
        <v>311</v>
      </c>
      <c r="Z298" s="8">
        <v>107500</v>
      </c>
      <c r="AA298" s="26"/>
      <c r="AB298" s="36">
        <v>43465</v>
      </c>
      <c r="AC298" s="37">
        <v>43465</v>
      </c>
      <c r="AD298" s="26" t="s">
        <v>284</v>
      </c>
      <c r="AE298" s="38"/>
      <c r="AF298" s="38"/>
    </row>
    <row r="299" spans="1:32" ht="30">
      <c r="A299" s="2"/>
      <c r="B299" s="7" t="s">
        <v>602</v>
      </c>
      <c r="C299" s="7" t="s">
        <v>683</v>
      </c>
      <c r="D299" s="7" t="s">
        <v>762</v>
      </c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 t="s">
        <v>777</v>
      </c>
      <c r="W299" s="2">
        <v>2175607758</v>
      </c>
      <c r="X299" s="16">
        <v>43349</v>
      </c>
      <c r="Y299" s="2">
        <v>312</v>
      </c>
      <c r="Z299" s="8">
        <v>1400</v>
      </c>
      <c r="AA299" s="36"/>
      <c r="AB299" s="36"/>
      <c r="AC299" s="37"/>
      <c r="AD299" s="26"/>
      <c r="AE299" s="38"/>
      <c r="AF299" s="38"/>
    </row>
    <row r="300" spans="1:32" ht="45">
      <c r="A300" s="2"/>
      <c r="B300" s="7" t="s">
        <v>604</v>
      </c>
      <c r="C300" s="7" t="s">
        <v>685</v>
      </c>
      <c r="D300" s="7" t="s">
        <v>28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 t="s">
        <v>236</v>
      </c>
      <c r="W300" s="2">
        <v>3193923935</v>
      </c>
      <c r="X300" s="16">
        <v>43349</v>
      </c>
      <c r="Y300" s="2">
        <v>313</v>
      </c>
      <c r="Z300" s="8">
        <v>37104.53</v>
      </c>
      <c r="AA300" s="26"/>
      <c r="AB300" s="36"/>
      <c r="AC300" s="37"/>
      <c r="AD300" s="26"/>
      <c r="AE300" s="38"/>
      <c r="AF300" s="38"/>
    </row>
    <row r="301" spans="1:32" ht="30">
      <c r="A301" s="2"/>
      <c r="B301" s="7" t="s">
        <v>608</v>
      </c>
      <c r="C301" s="7" t="s">
        <v>689</v>
      </c>
      <c r="D301" s="7" t="s">
        <v>763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 t="s">
        <v>778</v>
      </c>
      <c r="W301" s="2">
        <v>20540164</v>
      </c>
      <c r="X301" s="16">
        <v>43349</v>
      </c>
      <c r="Y301" s="2">
        <v>314</v>
      </c>
      <c r="Z301" s="8">
        <v>5280</v>
      </c>
      <c r="AA301" s="36"/>
      <c r="AB301" s="36"/>
      <c r="AC301" s="37"/>
      <c r="AD301" s="26"/>
      <c r="AE301" s="38"/>
      <c r="AF301" s="38"/>
    </row>
    <row r="302" spans="1:32" ht="60">
      <c r="A302" s="2"/>
      <c r="B302" s="7" t="s">
        <v>581</v>
      </c>
      <c r="C302" s="7" t="s">
        <v>580</v>
      </c>
      <c r="D302" s="7" t="s">
        <v>51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 t="s">
        <v>779</v>
      </c>
      <c r="W302" s="2">
        <v>5457164</v>
      </c>
      <c r="X302" s="16">
        <v>43349</v>
      </c>
      <c r="Y302" s="2">
        <v>315</v>
      </c>
      <c r="Z302" s="8">
        <v>3001.16</v>
      </c>
      <c r="AA302" s="36">
        <v>43137</v>
      </c>
      <c r="AB302" s="36">
        <v>43465</v>
      </c>
      <c r="AC302" s="37">
        <v>43465</v>
      </c>
      <c r="AD302" s="26" t="s">
        <v>284</v>
      </c>
      <c r="AE302" s="38"/>
      <c r="AF302" s="38"/>
    </row>
    <row r="303" spans="1:32" ht="45">
      <c r="A303" s="2"/>
      <c r="B303" s="7" t="s">
        <v>603</v>
      </c>
      <c r="C303" s="7" t="s">
        <v>684</v>
      </c>
      <c r="D303" s="7" t="s">
        <v>10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 t="s">
        <v>780</v>
      </c>
      <c r="W303" s="2">
        <v>13611277</v>
      </c>
      <c r="X303" s="16">
        <v>43349</v>
      </c>
      <c r="Y303" s="2">
        <v>316</v>
      </c>
      <c r="Z303" s="8">
        <v>10965</v>
      </c>
      <c r="AA303" s="26"/>
      <c r="AB303" s="26"/>
      <c r="AC303" s="26"/>
      <c r="AD303" s="26"/>
      <c r="AE303" s="26"/>
      <c r="AF303" s="26"/>
    </row>
    <row r="304" spans="1:32" ht="30">
      <c r="A304" s="2"/>
      <c r="B304" s="7" t="s">
        <v>607</v>
      </c>
      <c r="C304" s="7" t="s">
        <v>688</v>
      </c>
      <c r="D304" s="7" t="s">
        <v>48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 t="s">
        <v>60</v>
      </c>
      <c r="W304" s="2">
        <v>3227406316</v>
      </c>
      <c r="X304" s="16">
        <v>43349</v>
      </c>
      <c r="Y304" s="2">
        <v>317</v>
      </c>
      <c r="Z304" s="8">
        <v>1100</v>
      </c>
      <c r="AA304" s="26"/>
      <c r="AB304" s="26"/>
      <c r="AC304" s="26"/>
      <c r="AD304" s="26"/>
      <c r="AE304" s="26"/>
      <c r="AF304" s="26"/>
    </row>
    <row r="305" spans="1:32" ht="90">
      <c r="A305" s="2"/>
      <c r="B305" s="7" t="s">
        <v>611</v>
      </c>
      <c r="C305" s="7" t="s">
        <v>692</v>
      </c>
      <c r="D305" s="7" t="s">
        <v>38</v>
      </c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 t="s">
        <v>781</v>
      </c>
      <c r="W305" s="2">
        <v>33932638</v>
      </c>
      <c r="X305" s="16">
        <v>43349</v>
      </c>
      <c r="Y305" s="2">
        <v>318</v>
      </c>
      <c r="Z305" s="8">
        <v>2900</v>
      </c>
      <c r="AA305" s="26"/>
      <c r="AB305" s="26"/>
      <c r="AC305" s="26"/>
      <c r="AD305" s="26"/>
      <c r="AE305" s="26"/>
      <c r="AF305" s="26"/>
    </row>
    <row r="306" spans="1:32" ht="66.75" customHeight="1">
      <c r="A306" s="2"/>
      <c r="B306" s="7" t="s">
        <v>610</v>
      </c>
      <c r="C306" s="7" t="s">
        <v>691</v>
      </c>
      <c r="D306" s="7" t="s">
        <v>38</v>
      </c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 t="s">
        <v>781</v>
      </c>
      <c r="W306" s="2">
        <v>33932638</v>
      </c>
      <c r="X306" s="16">
        <v>43349</v>
      </c>
      <c r="Y306" s="2">
        <v>319</v>
      </c>
      <c r="Z306" s="8">
        <v>1200</v>
      </c>
      <c r="AA306" s="26"/>
      <c r="AB306" s="26"/>
      <c r="AC306" s="26"/>
      <c r="AD306" s="26"/>
      <c r="AE306" s="26"/>
      <c r="AF306" s="26"/>
    </row>
    <row r="307" spans="1:32" ht="66.75" customHeight="1">
      <c r="A307" s="2"/>
      <c r="B307" s="7" t="s">
        <v>609</v>
      </c>
      <c r="C307" s="7" t="s">
        <v>690</v>
      </c>
      <c r="D307" s="7" t="s">
        <v>38</v>
      </c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 t="s">
        <v>781</v>
      </c>
      <c r="W307" s="2">
        <v>33932638</v>
      </c>
      <c r="X307" s="16">
        <v>43349</v>
      </c>
      <c r="Y307" s="2">
        <v>320</v>
      </c>
      <c r="Z307" s="8">
        <v>5400</v>
      </c>
      <c r="AA307" s="26"/>
      <c r="AB307" s="26"/>
      <c r="AC307" s="26"/>
      <c r="AD307" s="26"/>
      <c r="AE307" s="26"/>
      <c r="AF307" s="26"/>
    </row>
    <row r="308" spans="1:32" ht="45">
      <c r="A308" s="2"/>
      <c r="B308" s="7"/>
      <c r="C308" s="23" t="s">
        <v>1242</v>
      </c>
      <c r="D308" s="2" t="s">
        <v>41</v>
      </c>
      <c r="E308" s="2" t="s">
        <v>125</v>
      </c>
      <c r="F308" s="3">
        <v>43264</v>
      </c>
      <c r="G308" s="2" t="s">
        <v>246</v>
      </c>
      <c r="H308" s="1">
        <v>1</v>
      </c>
      <c r="I308" s="4">
        <v>15000</v>
      </c>
      <c r="J308" s="2" t="s">
        <v>158</v>
      </c>
      <c r="K308" s="1">
        <v>1</v>
      </c>
      <c r="L308" s="4">
        <v>15000</v>
      </c>
      <c r="M308" s="2" t="s">
        <v>56</v>
      </c>
      <c r="N308" s="2" t="s">
        <v>161</v>
      </c>
      <c r="O308" s="2" t="s">
        <v>77</v>
      </c>
      <c r="P308" s="2" t="s">
        <v>161</v>
      </c>
      <c r="Q308" s="4">
        <v>15000</v>
      </c>
      <c r="R308" s="4">
        <v>15000</v>
      </c>
      <c r="S308" s="2"/>
      <c r="T308" s="2"/>
      <c r="U308" s="2"/>
      <c r="V308" s="2" t="s">
        <v>176</v>
      </c>
      <c r="W308" s="1">
        <v>33277477</v>
      </c>
      <c r="X308" s="16">
        <v>43354</v>
      </c>
      <c r="Y308" s="5">
        <v>321</v>
      </c>
      <c r="Z308" s="4">
        <v>-15000</v>
      </c>
      <c r="AA308" s="26"/>
      <c r="AB308" s="26"/>
      <c r="AC308" s="26"/>
      <c r="AD308" s="26"/>
      <c r="AE308" s="26"/>
      <c r="AF308" s="26"/>
    </row>
    <row r="309" spans="1:32" ht="30">
      <c r="A309" s="2"/>
      <c r="B309" s="7" t="s">
        <v>612</v>
      </c>
      <c r="C309" s="7" t="s">
        <v>693</v>
      </c>
      <c r="D309" s="7" t="s">
        <v>34</v>
      </c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 t="s">
        <v>782</v>
      </c>
      <c r="W309" s="2">
        <v>2440010294</v>
      </c>
      <c r="X309" s="16">
        <v>43355</v>
      </c>
      <c r="Y309" s="2">
        <v>322</v>
      </c>
      <c r="Z309" s="8">
        <v>35365</v>
      </c>
      <c r="AA309" s="26"/>
      <c r="AB309" s="26"/>
      <c r="AC309" s="26"/>
      <c r="AD309" s="26"/>
      <c r="AE309" s="26"/>
      <c r="AF309" s="26"/>
    </row>
    <row r="310" spans="1:32" ht="60">
      <c r="A310" s="2"/>
      <c r="B310" s="7"/>
      <c r="C310" s="23" t="s">
        <v>1243</v>
      </c>
      <c r="D310" s="2" t="s">
        <v>41</v>
      </c>
      <c r="E310" s="2" t="s">
        <v>125</v>
      </c>
      <c r="F310" s="3">
        <v>43173</v>
      </c>
      <c r="G310" s="2" t="s">
        <v>246</v>
      </c>
      <c r="H310" s="1">
        <v>1</v>
      </c>
      <c r="I310" s="4">
        <v>44019.36</v>
      </c>
      <c r="J310" s="2" t="s">
        <v>158</v>
      </c>
      <c r="K310" s="1">
        <v>1</v>
      </c>
      <c r="L310" s="4">
        <v>44019.36</v>
      </c>
      <c r="M310" s="2" t="s">
        <v>56</v>
      </c>
      <c r="N310" s="2" t="s">
        <v>161</v>
      </c>
      <c r="O310" s="2" t="s">
        <v>77</v>
      </c>
      <c r="P310" s="2" t="s">
        <v>161</v>
      </c>
      <c r="Q310" s="4">
        <v>44019.36</v>
      </c>
      <c r="R310" s="4">
        <v>44019.36</v>
      </c>
      <c r="S310" s="2"/>
      <c r="T310" s="2"/>
      <c r="U310" s="2"/>
      <c r="V310" s="2" t="s">
        <v>178</v>
      </c>
      <c r="W310" s="1">
        <v>32805994</v>
      </c>
      <c r="X310" s="16">
        <v>43355</v>
      </c>
      <c r="Y310" s="2">
        <v>323</v>
      </c>
      <c r="Z310" s="4">
        <v>-44019.36</v>
      </c>
      <c r="AA310" s="26"/>
      <c r="AB310" s="26"/>
      <c r="AC310" s="26"/>
      <c r="AD310" s="26"/>
      <c r="AE310" s="26"/>
      <c r="AF310" s="26"/>
    </row>
    <row r="311" spans="1:32" ht="135">
      <c r="A311" s="2"/>
      <c r="B311" s="7" t="s">
        <v>617</v>
      </c>
      <c r="C311" s="7" t="s">
        <v>698</v>
      </c>
      <c r="D311" s="7" t="s">
        <v>41</v>
      </c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 t="s">
        <v>301</v>
      </c>
      <c r="W311" s="5">
        <v>3280505994</v>
      </c>
      <c r="X311" s="16">
        <v>43355</v>
      </c>
      <c r="Y311" s="2">
        <v>324</v>
      </c>
      <c r="Z311" s="8">
        <v>44019.36</v>
      </c>
      <c r="AA311" s="26"/>
      <c r="AB311" s="26"/>
      <c r="AC311" s="26"/>
      <c r="AD311" s="26"/>
      <c r="AE311" s="26"/>
      <c r="AF311" s="26"/>
    </row>
    <row r="312" spans="1:32" ht="60">
      <c r="A312" s="2"/>
      <c r="B312" s="7"/>
      <c r="C312" s="23" t="s">
        <v>1244</v>
      </c>
      <c r="D312" s="2" t="s">
        <v>41</v>
      </c>
      <c r="E312" s="2" t="s">
        <v>125</v>
      </c>
      <c r="F312" s="3">
        <v>43158</v>
      </c>
      <c r="G312" s="2" t="s">
        <v>246</v>
      </c>
      <c r="H312" s="1">
        <v>1</v>
      </c>
      <c r="I312" s="4">
        <v>44130.56</v>
      </c>
      <c r="J312" s="2" t="s">
        <v>158</v>
      </c>
      <c r="K312" s="1">
        <v>1</v>
      </c>
      <c r="L312" s="4">
        <v>44130.56</v>
      </c>
      <c r="M312" s="2" t="s">
        <v>56</v>
      </c>
      <c r="N312" s="2" t="s">
        <v>161</v>
      </c>
      <c r="O312" s="2" t="s">
        <v>77</v>
      </c>
      <c r="P312" s="2" t="s">
        <v>161</v>
      </c>
      <c r="Q312" s="4">
        <v>44130.56</v>
      </c>
      <c r="R312" s="4">
        <v>44130.56</v>
      </c>
      <c r="S312" s="2"/>
      <c r="T312" s="2"/>
      <c r="U312" s="2"/>
      <c r="V312" s="2" t="s">
        <v>178</v>
      </c>
      <c r="W312" s="1">
        <v>32805994</v>
      </c>
      <c r="X312" s="16">
        <v>43355</v>
      </c>
      <c r="Y312" s="2">
        <v>325</v>
      </c>
      <c r="Z312" s="4">
        <v>-44130.56</v>
      </c>
      <c r="AA312" s="36">
        <v>43172</v>
      </c>
      <c r="AB312" s="36">
        <v>43465</v>
      </c>
      <c r="AC312" s="37">
        <v>43465</v>
      </c>
      <c r="AD312" s="26" t="s">
        <v>284</v>
      </c>
      <c r="AE312" s="38"/>
      <c r="AF312" s="38"/>
    </row>
    <row r="313" spans="1:32" ht="105">
      <c r="A313" s="2"/>
      <c r="B313" s="7" t="s">
        <v>618</v>
      </c>
      <c r="C313" s="29" t="s">
        <v>699</v>
      </c>
      <c r="D313" s="7" t="s">
        <v>41</v>
      </c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 t="s">
        <v>301</v>
      </c>
      <c r="W313" s="5">
        <v>3280505994</v>
      </c>
      <c r="X313" s="16">
        <v>43355</v>
      </c>
      <c r="Y313" s="2">
        <v>326</v>
      </c>
      <c r="Z313" s="8">
        <v>40000</v>
      </c>
      <c r="AA313" s="36"/>
      <c r="AB313" s="36"/>
      <c r="AC313" s="37"/>
      <c r="AD313" s="26"/>
      <c r="AE313" s="38"/>
      <c r="AF313" s="38"/>
    </row>
    <row r="314" spans="1:32" ht="60">
      <c r="A314" s="2"/>
      <c r="B314" s="7"/>
      <c r="C314" s="23" t="s">
        <v>1245</v>
      </c>
      <c r="D314" s="2" t="s">
        <v>41</v>
      </c>
      <c r="E314" s="2" t="s">
        <v>125</v>
      </c>
      <c r="F314" s="3">
        <v>43158</v>
      </c>
      <c r="G314" s="2" t="s">
        <v>246</v>
      </c>
      <c r="H314" s="1">
        <v>1</v>
      </c>
      <c r="I314" s="4">
        <v>44130.56</v>
      </c>
      <c r="J314" s="2" t="s">
        <v>158</v>
      </c>
      <c r="K314" s="1">
        <v>1</v>
      </c>
      <c r="L314" s="4">
        <v>44130.56</v>
      </c>
      <c r="M314" s="2" t="s">
        <v>56</v>
      </c>
      <c r="N314" s="2" t="s">
        <v>161</v>
      </c>
      <c r="O314" s="2" t="s">
        <v>77</v>
      </c>
      <c r="P314" s="2" t="s">
        <v>161</v>
      </c>
      <c r="Q314" s="4">
        <v>44130.56</v>
      </c>
      <c r="R314" s="4">
        <v>44130.56</v>
      </c>
      <c r="S314" s="2"/>
      <c r="T314" s="2"/>
      <c r="U314" s="2"/>
      <c r="V314" s="2" t="s">
        <v>178</v>
      </c>
      <c r="W314" s="1">
        <v>32805994</v>
      </c>
      <c r="X314" s="16">
        <v>43355</v>
      </c>
      <c r="Y314" s="2">
        <v>327</v>
      </c>
      <c r="Z314" s="8">
        <v>-9466.8</v>
      </c>
      <c r="AA314" s="36"/>
      <c r="AB314" s="36"/>
      <c r="AC314" s="37"/>
      <c r="AD314" s="26"/>
      <c r="AE314" s="38"/>
      <c r="AF314" s="38"/>
    </row>
    <row r="315" spans="1:32" ht="120">
      <c r="A315" s="2"/>
      <c r="B315" s="7" t="s">
        <v>615</v>
      </c>
      <c r="C315" s="29" t="s">
        <v>696</v>
      </c>
      <c r="D315" s="7" t="s">
        <v>41</v>
      </c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 t="s">
        <v>301</v>
      </c>
      <c r="W315" s="5">
        <v>3280505994</v>
      </c>
      <c r="X315" s="16">
        <v>43355</v>
      </c>
      <c r="Y315" s="2">
        <v>328</v>
      </c>
      <c r="Z315" s="8">
        <v>33940.35</v>
      </c>
      <c r="AA315" s="36"/>
      <c r="AB315" s="36"/>
      <c r="AC315" s="37"/>
      <c r="AD315" s="26"/>
      <c r="AE315" s="38"/>
      <c r="AF315" s="38"/>
    </row>
    <row r="316" spans="1:32" ht="60">
      <c r="A316" s="2"/>
      <c r="B316" s="7" t="s">
        <v>622</v>
      </c>
      <c r="C316" s="7" t="s">
        <v>703</v>
      </c>
      <c r="D316" s="7" t="s">
        <v>763</v>
      </c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 t="s">
        <v>783</v>
      </c>
      <c r="W316" s="2">
        <v>25989979</v>
      </c>
      <c r="X316" s="16">
        <v>43355</v>
      </c>
      <c r="Y316" s="2">
        <v>329</v>
      </c>
      <c r="Z316" s="8">
        <v>15000</v>
      </c>
      <c r="AA316" s="36"/>
      <c r="AB316" s="36"/>
      <c r="AC316" s="37"/>
      <c r="AD316" s="26"/>
      <c r="AE316" s="38"/>
      <c r="AF316" s="38"/>
    </row>
    <row r="317" spans="1:32" ht="30">
      <c r="A317" s="2"/>
      <c r="B317" s="7" t="s">
        <v>620</v>
      </c>
      <c r="C317" s="29" t="s">
        <v>701</v>
      </c>
      <c r="D317" s="7" t="s">
        <v>764</v>
      </c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 t="s">
        <v>204</v>
      </c>
      <c r="W317" s="2">
        <v>2419115749</v>
      </c>
      <c r="X317" s="16">
        <v>43355</v>
      </c>
      <c r="Y317" s="2">
        <v>330</v>
      </c>
      <c r="Z317" s="8">
        <v>746.24</v>
      </c>
      <c r="AA317" s="36"/>
      <c r="AB317" s="36"/>
      <c r="AC317" s="37"/>
      <c r="AD317" s="26"/>
      <c r="AE317" s="38"/>
      <c r="AF317" s="38"/>
    </row>
    <row r="318" spans="1:32" ht="30">
      <c r="A318" s="2"/>
      <c r="B318" s="7" t="s">
        <v>613</v>
      </c>
      <c r="C318" s="7" t="s">
        <v>694</v>
      </c>
      <c r="D318" s="7" t="s">
        <v>46</v>
      </c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 t="s">
        <v>203</v>
      </c>
      <c r="W318" s="2">
        <v>2492611118</v>
      </c>
      <c r="X318" s="16">
        <v>43356</v>
      </c>
      <c r="Y318" s="2">
        <v>331</v>
      </c>
      <c r="Z318" s="8">
        <v>2400</v>
      </c>
      <c r="AA318" s="36"/>
      <c r="AB318" s="36"/>
      <c r="AC318" s="37"/>
      <c r="AD318" s="26"/>
      <c r="AE318" s="38"/>
      <c r="AF318" s="38"/>
    </row>
    <row r="319" spans="1:32" ht="30">
      <c r="A319" s="2"/>
      <c r="B319" s="7" t="s">
        <v>614</v>
      </c>
      <c r="C319" s="29" t="s">
        <v>695</v>
      </c>
      <c r="D319" s="7" t="s">
        <v>9</v>
      </c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 t="s">
        <v>187</v>
      </c>
      <c r="W319" s="2">
        <v>2232308036</v>
      </c>
      <c r="X319" s="16">
        <v>43356</v>
      </c>
      <c r="Y319" s="2">
        <v>332</v>
      </c>
      <c r="Z319" s="8">
        <v>2800</v>
      </c>
      <c r="AA319" s="36"/>
      <c r="AB319" s="36"/>
      <c r="AC319" s="37"/>
      <c r="AD319" s="26"/>
      <c r="AE319" s="38"/>
      <c r="AF319" s="38"/>
    </row>
    <row r="320" spans="1:32" ht="30">
      <c r="A320" s="2"/>
      <c r="B320" s="7" t="s">
        <v>619</v>
      </c>
      <c r="C320" s="7" t="s">
        <v>700</v>
      </c>
      <c r="D320" s="7" t="s">
        <v>25</v>
      </c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 t="s">
        <v>204</v>
      </c>
      <c r="W320" s="2">
        <v>2419115749</v>
      </c>
      <c r="X320" s="16">
        <v>43356</v>
      </c>
      <c r="Y320" s="2">
        <v>333</v>
      </c>
      <c r="Z320" s="8">
        <v>10500</v>
      </c>
      <c r="AA320" s="26"/>
      <c r="AB320" s="36">
        <v>43465</v>
      </c>
      <c r="AC320" s="37">
        <v>43465</v>
      </c>
      <c r="AD320" s="26" t="s">
        <v>284</v>
      </c>
      <c r="AE320" s="38"/>
      <c r="AF320" s="38"/>
    </row>
    <row r="321" spans="1:32" ht="30">
      <c r="A321" s="2"/>
      <c r="B321" s="7" t="s">
        <v>621</v>
      </c>
      <c r="C321" s="7" t="s">
        <v>702</v>
      </c>
      <c r="D321" s="7" t="s">
        <v>25</v>
      </c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 t="s">
        <v>204</v>
      </c>
      <c r="W321" s="2">
        <v>2419115749</v>
      </c>
      <c r="X321" s="16">
        <v>43356</v>
      </c>
      <c r="Y321" s="2">
        <v>334</v>
      </c>
      <c r="Z321" s="8">
        <v>1178.72</v>
      </c>
      <c r="AA321" s="26"/>
      <c r="AB321" s="36"/>
      <c r="AC321" s="37"/>
      <c r="AD321" s="26"/>
      <c r="AE321" s="38"/>
      <c r="AF321" s="38"/>
    </row>
    <row r="322" spans="1:32" ht="30">
      <c r="A322" s="2"/>
      <c r="B322" s="7" t="s">
        <v>623</v>
      </c>
      <c r="C322" s="7" t="s">
        <v>704</v>
      </c>
      <c r="D322" s="7" t="s">
        <v>17</v>
      </c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 t="s">
        <v>784</v>
      </c>
      <c r="W322" s="2">
        <v>22167597</v>
      </c>
      <c r="X322" s="16">
        <v>43356</v>
      </c>
      <c r="Y322" s="2">
        <v>335</v>
      </c>
      <c r="Z322" s="8">
        <v>1813.65</v>
      </c>
      <c r="AA322" s="26"/>
      <c r="AB322" s="36"/>
      <c r="AC322" s="37"/>
      <c r="AD322" s="26"/>
      <c r="AE322" s="38"/>
      <c r="AF322" s="38"/>
    </row>
    <row r="323" spans="1:32" ht="30">
      <c r="A323" s="2"/>
      <c r="B323" s="7" t="s">
        <v>624</v>
      </c>
      <c r="C323" s="7" t="s">
        <v>705</v>
      </c>
      <c r="D323" s="7" t="s">
        <v>15</v>
      </c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 t="s">
        <v>784</v>
      </c>
      <c r="W323" s="2">
        <v>22167597</v>
      </c>
      <c r="X323" s="16">
        <v>43356</v>
      </c>
      <c r="Y323" s="2">
        <v>336</v>
      </c>
      <c r="Z323" s="8">
        <v>10560.9</v>
      </c>
      <c r="AA323" s="36"/>
      <c r="AB323" s="36"/>
      <c r="AC323" s="37"/>
      <c r="AD323" s="26"/>
      <c r="AE323" s="38"/>
      <c r="AF323" s="38"/>
    </row>
    <row r="324" spans="1:32" ht="120">
      <c r="A324" s="2"/>
      <c r="B324" s="7" t="s">
        <v>625</v>
      </c>
      <c r="C324" s="7" t="s">
        <v>706</v>
      </c>
      <c r="D324" s="7" t="s">
        <v>41</v>
      </c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 t="s">
        <v>301</v>
      </c>
      <c r="W324" s="5">
        <v>3280505994</v>
      </c>
      <c r="X324" s="16">
        <v>43356</v>
      </c>
      <c r="Y324" s="2">
        <v>337</v>
      </c>
      <c r="Z324" s="8">
        <v>2160</v>
      </c>
      <c r="AA324" s="26"/>
      <c r="AB324" s="36"/>
      <c r="AC324" s="37"/>
      <c r="AD324" s="26"/>
      <c r="AE324" s="38"/>
      <c r="AF324" s="38"/>
    </row>
    <row r="325" spans="1:32" ht="90">
      <c r="A325" s="2"/>
      <c r="B325" s="7" t="s">
        <v>626</v>
      </c>
      <c r="C325" s="7" t="s">
        <v>707</v>
      </c>
      <c r="D325" s="7" t="s">
        <v>27</v>
      </c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 t="s">
        <v>301</v>
      </c>
      <c r="W325" s="5">
        <v>3280505994</v>
      </c>
      <c r="X325" s="16">
        <v>43356</v>
      </c>
      <c r="Y325" s="2">
        <v>338</v>
      </c>
      <c r="Z325" s="8">
        <v>291735</v>
      </c>
      <c r="AA325" s="26"/>
      <c r="AB325" s="26"/>
      <c r="AC325" s="26"/>
      <c r="AD325" s="26"/>
      <c r="AE325" s="26"/>
      <c r="AF325" s="26"/>
    </row>
    <row r="326" spans="1:32" ht="105">
      <c r="A326" s="2"/>
      <c r="B326" s="7" t="s">
        <v>627</v>
      </c>
      <c r="C326" s="7" t="s">
        <v>708</v>
      </c>
      <c r="D326" s="7" t="s">
        <v>42</v>
      </c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 t="s">
        <v>534</v>
      </c>
      <c r="W326" s="2">
        <v>32477129</v>
      </c>
      <c r="X326" s="16">
        <v>43356</v>
      </c>
      <c r="Y326" s="2">
        <v>339</v>
      </c>
      <c r="Z326" s="8">
        <v>5105</v>
      </c>
      <c r="AA326" s="26"/>
      <c r="AB326" s="36">
        <v>43465</v>
      </c>
      <c r="AC326" s="37">
        <v>43465</v>
      </c>
      <c r="AD326" s="26" t="s">
        <v>284</v>
      </c>
      <c r="AE326" s="38"/>
      <c r="AF326" s="38"/>
    </row>
    <row r="327" spans="1:32" ht="105">
      <c r="A327" s="2"/>
      <c r="B327" s="7" t="s">
        <v>616</v>
      </c>
      <c r="C327" s="7" t="s">
        <v>697</v>
      </c>
      <c r="D327" s="7" t="s">
        <v>27</v>
      </c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 t="s">
        <v>785</v>
      </c>
      <c r="W327" s="2">
        <v>30190226</v>
      </c>
      <c r="X327" s="16">
        <v>43360</v>
      </c>
      <c r="Y327" s="2">
        <v>341</v>
      </c>
      <c r="Z327" s="8">
        <v>264599.03</v>
      </c>
      <c r="AA327" s="26"/>
      <c r="AB327" s="26"/>
      <c r="AC327" s="26"/>
      <c r="AD327" s="26"/>
      <c r="AE327" s="26"/>
      <c r="AF327" s="26"/>
    </row>
    <row r="328" spans="1:32" ht="60">
      <c r="A328" s="2"/>
      <c r="B328" s="7" t="s">
        <v>651</v>
      </c>
      <c r="C328" s="7" t="s">
        <v>731</v>
      </c>
      <c r="D328" s="7" t="s">
        <v>51</v>
      </c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 t="s">
        <v>786</v>
      </c>
      <c r="W328" s="2">
        <v>5457164</v>
      </c>
      <c r="X328" s="16">
        <v>43363</v>
      </c>
      <c r="Y328" s="2">
        <v>373</v>
      </c>
      <c r="Z328" s="8">
        <v>1969.75</v>
      </c>
      <c r="AA328" s="26"/>
      <c r="AB328" s="36">
        <v>43465</v>
      </c>
      <c r="AC328" s="37">
        <v>43465</v>
      </c>
      <c r="AD328" s="26" t="s">
        <v>284</v>
      </c>
      <c r="AE328" s="38"/>
      <c r="AF328" s="38"/>
    </row>
    <row r="329" spans="1:32" ht="60">
      <c r="A329" s="2"/>
      <c r="B329" s="7" t="s">
        <v>652</v>
      </c>
      <c r="C329" s="7" t="s">
        <v>732</v>
      </c>
      <c r="D329" s="7" t="s">
        <v>51</v>
      </c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 t="s">
        <v>786</v>
      </c>
      <c r="W329" s="2">
        <v>5457164</v>
      </c>
      <c r="X329" s="16">
        <v>43363</v>
      </c>
      <c r="Y329" s="2">
        <v>374</v>
      </c>
      <c r="Z329" s="8">
        <v>1048.25</v>
      </c>
      <c r="AA329" s="26"/>
      <c r="AB329" s="36">
        <v>43465</v>
      </c>
      <c r="AC329" s="37">
        <v>43465</v>
      </c>
      <c r="AD329" s="26" t="s">
        <v>284</v>
      </c>
      <c r="AE329" s="38"/>
      <c r="AF329" s="38"/>
    </row>
    <row r="330" spans="1:32" ht="150">
      <c r="A330" s="2"/>
      <c r="B330" s="7" t="s">
        <v>664</v>
      </c>
      <c r="C330" s="7" t="s">
        <v>743</v>
      </c>
      <c r="D330" s="7" t="s">
        <v>44</v>
      </c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 t="s">
        <v>787</v>
      </c>
      <c r="W330" s="2">
        <v>20774790</v>
      </c>
      <c r="X330" s="16">
        <v>43363</v>
      </c>
      <c r="Y330" s="2">
        <v>375</v>
      </c>
      <c r="Z330" s="8">
        <v>23146.8</v>
      </c>
      <c r="AA330" s="26"/>
      <c r="AB330" s="36">
        <v>43434</v>
      </c>
      <c r="AC330" s="37">
        <v>43465</v>
      </c>
      <c r="AD330" s="26" t="s">
        <v>284</v>
      </c>
      <c r="AE330" s="38"/>
      <c r="AF330" s="38"/>
    </row>
    <row r="331" spans="1:32" ht="45">
      <c r="A331" s="2"/>
      <c r="B331" s="7" t="s">
        <v>662</v>
      </c>
      <c r="C331" s="7" t="s">
        <v>741</v>
      </c>
      <c r="D331" s="7" t="s">
        <v>25</v>
      </c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 t="s">
        <v>116</v>
      </c>
      <c r="W331" s="2">
        <v>3636905732</v>
      </c>
      <c r="X331" s="16">
        <v>43363</v>
      </c>
      <c r="Y331" s="2">
        <v>376</v>
      </c>
      <c r="Z331" s="8">
        <v>22996</v>
      </c>
      <c r="AA331" s="26"/>
      <c r="AB331" s="26"/>
      <c r="AC331" s="26"/>
      <c r="AD331" s="26"/>
      <c r="AE331" s="26"/>
      <c r="AF331" s="26"/>
    </row>
    <row r="332" spans="1:32" ht="30">
      <c r="A332" s="2"/>
      <c r="B332" s="7" t="s">
        <v>648</v>
      </c>
      <c r="C332" s="7" t="s">
        <v>713</v>
      </c>
      <c r="D332" s="7" t="s">
        <v>34</v>
      </c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 t="s">
        <v>788</v>
      </c>
      <c r="W332" s="2">
        <v>2960418561</v>
      </c>
      <c r="X332" s="16">
        <v>43363</v>
      </c>
      <c r="Y332" s="2">
        <v>377</v>
      </c>
      <c r="Z332" s="8">
        <v>5700</v>
      </c>
      <c r="AA332" s="36"/>
      <c r="AB332" s="36"/>
      <c r="AC332" s="37"/>
      <c r="AD332" s="26"/>
      <c r="AE332" s="38"/>
      <c r="AF332" s="38"/>
    </row>
    <row r="333" spans="1:32" ht="30">
      <c r="A333" s="2"/>
      <c r="B333" s="7" t="s">
        <v>632</v>
      </c>
      <c r="C333" s="7" t="s">
        <v>713</v>
      </c>
      <c r="D333" s="7" t="s">
        <v>34</v>
      </c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 t="s">
        <v>789</v>
      </c>
      <c r="W333" s="2">
        <v>2082018565</v>
      </c>
      <c r="X333" s="16">
        <v>43363</v>
      </c>
      <c r="Y333" s="2">
        <v>378</v>
      </c>
      <c r="Z333" s="8">
        <v>11490</v>
      </c>
      <c r="AA333" s="26"/>
      <c r="AB333" s="26"/>
      <c r="AC333" s="26"/>
      <c r="AD333" s="26"/>
      <c r="AE333" s="26"/>
      <c r="AF333" s="26"/>
    </row>
    <row r="334" spans="1:32" ht="75">
      <c r="A334" s="2"/>
      <c r="B334" s="7" t="s">
        <v>600</v>
      </c>
      <c r="C334" s="7" t="s">
        <v>681</v>
      </c>
      <c r="D334" s="7" t="s">
        <v>761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 t="s">
        <v>790</v>
      </c>
      <c r="W334" s="2">
        <v>35290966</v>
      </c>
      <c r="X334" s="16">
        <v>43363</v>
      </c>
      <c r="Y334" s="2">
        <v>379</v>
      </c>
      <c r="Z334" s="8">
        <v>2240</v>
      </c>
      <c r="AA334" s="26"/>
      <c r="AB334" s="36">
        <v>43465</v>
      </c>
      <c r="AC334" s="37">
        <v>43465</v>
      </c>
      <c r="AD334" s="26" t="s">
        <v>284</v>
      </c>
      <c r="AE334" s="38"/>
      <c r="AF334" s="38"/>
    </row>
    <row r="335" spans="1:32" ht="30">
      <c r="A335" s="2"/>
      <c r="B335" s="7" t="s">
        <v>630</v>
      </c>
      <c r="C335" s="7" t="s">
        <v>711</v>
      </c>
      <c r="D335" s="7" t="s">
        <v>22</v>
      </c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 t="s">
        <v>791</v>
      </c>
      <c r="W335" s="2">
        <v>2154906736</v>
      </c>
      <c r="X335" s="16">
        <v>43363</v>
      </c>
      <c r="Y335" s="2">
        <v>380</v>
      </c>
      <c r="Z335" s="8">
        <v>32400</v>
      </c>
      <c r="AA335" s="26"/>
      <c r="AB335" s="36"/>
      <c r="AC335" s="37"/>
      <c r="AD335" s="26"/>
      <c r="AE335" s="38"/>
      <c r="AF335" s="38"/>
    </row>
    <row r="336" spans="1:32" ht="30">
      <c r="A336" s="2"/>
      <c r="B336" s="7" t="s">
        <v>628</v>
      </c>
      <c r="C336" s="7" t="s">
        <v>709</v>
      </c>
      <c r="D336" s="7" t="s">
        <v>765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 t="s">
        <v>792</v>
      </c>
      <c r="W336" s="2">
        <v>3158807674</v>
      </c>
      <c r="X336" s="16">
        <v>43363</v>
      </c>
      <c r="Y336" s="2">
        <v>381</v>
      </c>
      <c r="Z336" s="8">
        <v>9375</v>
      </c>
      <c r="AA336" s="26"/>
      <c r="AB336" s="36"/>
      <c r="AC336" s="37"/>
      <c r="AD336" s="26"/>
      <c r="AE336" s="38"/>
      <c r="AF336" s="38"/>
    </row>
    <row r="337" spans="1:32" ht="30">
      <c r="A337" s="2"/>
      <c r="B337" s="7" t="s">
        <v>629</v>
      </c>
      <c r="C337" s="7" t="s">
        <v>710</v>
      </c>
      <c r="D337" s="7" t="s">
        <v>25</v>
      </c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 t="s">
        <v>791</v>
      </c>
      <c r="W337" s="2">
        <v>2154906736</v>
      </c>
      <c r="X337" s="16">
        <v>43363</v>
      </c>
      <c r="Y337" s="2">
        <v>382</v>
      </c>
      <c r="Z337" s="8">
        <v>7175</v>
      </c>
      <c r="AA337" s="36"/>
      <c r="AB337" s="36"/>
      <c r="AC337" s="37"/>
      <c r="AD337" s="26"/>
      <c r="AE337" s="38"/>
      <c r="AF337" s="38"/>
    </row>
    <row r="338" spans="1:32" ht="30">
      <c r="A338" s="2"/>
      <c r="B338" s="7" t="s">
        <v>631</v>
      </c>
      <c r="C338" s="7" t="s">
        <v>712</v>
      </c>
      <c r="D338" s="7" t="s">
        <v>766</v>
      </c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 t="s">
        <v>791</v>
      </c>
      <c r="W338" s="2">
        <v>2154906736</v>
      </c>
      <c r="X338" s="16">
        <v>43363</v>
      </c>
      <c r="Y338" s="2">
        <v>383</v>
      </c>
      <c r="Z338" s="8">
        <v>12600</v>
      </c>
      <c r="AA338" s="26"/>
      <c r="AB338" s="36"/>
      <c r="AC338" s="37"/>
      <c r="AD338" s="26"/>
      <c r="AE338" s="38"/>
      <c r="AF338" s="38"/>
    </row>
    <row r="339" spans="1:32" ht="30">
      <c r="A339" s="2"/>
      <c r="B339" s="7" t="s">
        <v>649</v>
      </c>
      <c r="C339" s="7" t="s">
        <v>729</v>
      </c>
      <c r="D339" s="7" t="s">
        <v>6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 t="s">
        <v>793</v>
      </c>
      <c r="W339" s="2">
        <v>3065906079</v>
      </c>
      <c r="X339" s="16">
        <v>43363</v>
      </c>
      <c r="Y339" s="2">
        <v>384</v>
      </c>
      <c r="Z339" s="8">
        <v>13460</v>
      </c>
      <c r="AA339" s="26"/>
      <c r="AB339" s="36">
        <v>43465</v>
      </c>
      <c r="AC339" s="37">
        <v>43465</v>
      </c>
      <c r="AD339" s="26" t="s">
        <v>284</v>
      </c>
      <c r="AE339" s="38"/>
      <c r="AF339" s="38"/>
    </row>
    <row r="340" spans="1:32" ht="45">
      <c r="A340" s="2"/>
      <c r="B340" s="7" t="s">
        <v>633</v>
      </c>
      <c r="C340" s="7" t="s">
        <v>714</v>
      </c>
      <c r="D340" s="7" t="s">
        <v>767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 t="s">
        <v>473</v>
      </c>
      <c r="W340" s="1">
        <v>2422003476</v>
      </c>
      <c r="X340" s="16">
        <v>43363</v>
      </c>
      <c r="Y340" s="2">
        <v>385</v>
      </c>
      <c r="Z340" s="8">
        <v>10310</v>
      </c>
      <c r="AA340" s="26"/>
      <c r="AB340" s="36"/>
      <c r="AC340" s="37"/>
      <c r="AD340" s="26"/>
      <c r="AE340" s="26"/>
      <c r="AF340" s="26"/>
    </row>
    <row r="341" spans="1:32" ht="30">
      <c r="A341" s="2"/>
      <c r="B341" s="7" t="s">
        <v>650</v>
      </c>
      <c r="C341" s="7" t="s">
        <v>730</v>
      </c>
      <c r="D341" s="7" t="s">
        <v>9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 t="s">
        <v>187</v>
      </c>
      <c r="W341" s="2">
        <v>2232308036</v>
      </c>
      <c r="X341" s="16">
        <v>43363</v>
      </c>
      <c r="Y341" s="2">
        <v>386</v>
      </c>
      <c r="Z341" s="8">
        <v>630.42</v>
      </c>
      <c r="AA341" s="26"/>
      <c r="AB341" s="36">
        <v>43465</v>
      </c>
      <c r="AC341" s="37">
        <v>43465</v>
      </c>
      <c r="AD341" s="26" t="s">
        <v>284</v>
      </c>
      <c r="AE341" s="38"/>
      <c r="AF341" s="38"/>
    </row>
    <row r="342" spans="1:32" ht="60">
      <c r="A342" s="2"/>
      <c r="B342" s="7" t="s">
        <v>653</v>
      </c>
      <c r="C342" s="7" t="s">
        <v>733</v>
      </c>
      <c r="D342" s="7" t="s">
        <v>21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 t="s">
        <v>219</v>
      </c>
      <c r="W342" s="1">
        <v>32490244</v>
      </c>
      <c r="X342" s="16">
        <v>43363</v>
      </c>
      <c r="Y342" s="2">
        <v>387</v>
      </c>
      <c r="Z342" s="8">
        <v>11581.98</v>
      </c>
      <c r="AA342" s="26"/>
      <c r="AB342" s="36">
        <v>43190</v>
      </c>
      <c r="AC342" s="37">
        <v>43465</v>
      </c>
      <c r="AD342" s="26" t="s">
        <v>284</v>
      </c>
      <c r="AE342" s="38"/>
      <c r="AF342" s="38"/>
    </row>
    <row r="343" spans="1:32" ht="60">
      <c r="A343" s="2"/>
      <c r="B343" s="7" t="s">
        <v>654</v>
      </c>
      <c r="C343" s="7" t="s">
        <v>734</v>
      </c>
      <c r="D343" s="7" t="s">
        <v>768</v>
      </c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 t="s">
        <v>219</v>
      </c>
      <c r="W343" s="1">
        <v>32490244</v>
      </c>
      <c r="X343" s="16">
        <v>43363</v>
      </c>
      <c r="Y343" s="2">
        <v>388</v>
      </c>
      <c r="Z343" s="8">
        <v>8827.2</v>
      </c>
      <c r="AA343" s="26"/>
      <c r="AB343" s="36">
        <v>43465</v>
      </c>
      <c r="AC343" s="37">
        <v>43465</v>
      </c>
      <c r="AD343" s="26" t="s">
        <v>284</v>
      </c>
      <c r="AE343" s="38"/>
      <c r="AF343" s="38"/>
    </row>
    <row r="344" spans="1:32" ht="120">
      <c r="A344" s="2"/>
      <c r="B344" s="7" t="s">
        <v>638</v>
      </c>
      <c r="C344" s="7" t="s">
        <v>719</v>
      </c>
      <c r="D344" s="7" t="s">
        <v>42</v>
      </c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 t="s">
        <v>534</v>
      </c>
      <c r="W344" s="2">
        <v>32477129</v>
      </c>
      <c r="X344" s="16">
        <v>43363</v>
      </c>
      <c r="Y344" s="2">
        <v>389</v>
      </c>
      <c r="Z344" s="8">
        <v>11858.12</v>
      </c>
      <c r="AA344" s="26"/>
      <c r="AB344" s="36">
        <v>43465</v>
      </c>
      <c r="AC344" s="37">
        <v>43465</v>
      </c>
      <c r="AD344" s="26" t="s">
        <v>284</v>
      </c>
      <c r="AE344" s="38"/>
      <c r="AF344" s="38"/>
    </row>
    <row r="345" spans="1:32" ht="135">
      <c r="A345" s="2"/>
      <c r="B345" s="7" t="s">
        <v>639</v>
      </c>
      <c r="C345" s="7" t="s">
        <v>720</v>
      </c>
      <c r="D345" s="7" t="s">
        <v>42</v>
      </c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 t="s">
        <v>301</v>
      </c>
      <c r="W345" s="5">
        <v>3280505994</v>
      </c>
      <c r="X345" s="16">
        <v>43364</v>
      </c>
      <c r="Y345" s="2">
        <v>390</v>
      </c>
      <c r="Z345" s="8">
        <v>540</v>
      </c>
      <c r="AA345" s="26"/>
      <c r="AB345" s="36">
        <v>43347</v>
      </c>
      <c r="AC345" s="37">
        <v>43347</v>
      </c>
      <c r="AD345" s="26" t="s">
        <v>284</v>
      </c>
      <c r="AE345" s="38"/>
      <c r="AF345" s="38"/>
    </row>
    <row r="346" spans="1:32" ht="120">
      <c r="A346" s="2"/>
      <c r="B346" s="7" t="s">
        <v>636</v>
      </c>
      <c r="C346" s="7" t="s">
        <v>717</v>
      </c>
      <c r="D346" s="7" t="s">
        <v>42</v>
      </c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 t="s">
        <v>534</v>
      </c>
      <c r="W346" s="2">
        <v>32477129</v>
      </c>
      <c r="X346" s="16">
        <v>43364</v>
      </c>
      <c r="Y346" s="2">
        <v>391</v>
      </c>
      <c r="Z346" s="8">
        <v>11859.28</v>
      </c>
      <c r="AA346" s="36"/>
      <c r="AB346" s="36"/>
      <c r="AC346" s="37"/>
      <c r="AD346" s="26"/>
      <c r="AE346" s="38"/>
      <c r="AF346" s="38"/>
    </row>
    <row r="347" spans="1:32" ht="135">
      <c r="A347" s="2"/>
      <c r="B347" s="7" t="s">
        <v>637</v>
      </c>
      <c r="C347" s="7" t="s">
        <v>718</v>
      </c>
      <c r="D347" s="7" t="s">
        <v>42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 t="s">
        <v>301</v>
      </c>
      <c r="W347" s="5">
        <v>3280505994</v>
      </c>
      <c r="X347" s="16">
        <v>43364</v>
      </c>
      <c r="Y347" s="2">
        <v>392</v>
      </c>
      <c r="Z347" s="8">
        <v>540</v>
      </c>
      <c r="AA347" s="26"/>
      <c r="AB347" s="36">
        <v>43465</v>
      </c>
      <c r="AC347" s="37">
        <v>43465</v>
      </c>
      <c r="AD347" s="26" t="s">
        <v>284</v>
      </c>
      <c r="AE347" s="38"/>
      <c r="AF347" s="38"/>
    </row>
    <row r="348" spans="1:32" ht="135">
      <c r="A348" s="2"/>
      <c r="B348" s="7" t="s">
        <v>634</v>
      </c>
      <c r="C348" s="7" t="s">
        <v>715</v>
      </c>
      <c r="D348" s="7" t="s">
        <v>42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 t="s">
        <v>534</v>
      </c>
      <c r="W348" s="2">
        <v>32477129</v>
      </c>
      <c r="X348" s="16">
        <v>43367</v>
      </c>
      <c r="Y348" s="2">
        <v>393</v>
      </c>
      <c r="Z348" s="8">
        <v>11851.97</v>
      </c>
      <c r="AA348" s="26"/>
      <c r="AB348" s="36"/>
      <c r="AC348" s="37"/>
      <c r="AD348" s="26"/>
      <c r="AE348" s="38"/>
      <c r="AF348" s="38"/>
    </row>
    <row r="349" spans="1:32" ht="135">
      <c r="A349" s="2"/>
      <c r="B349" s="7" t="s">
        <v>635</v>
      </c>
      <c r="C349" s="7" t="s">
        <v>716</v>
      </c>
      <c r="D349" s="7" t="s">
        <v>42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 t="s">
        <v>301</v>
      </c>
      <c r="W349" s="5">
        <v>3280505994</v>
      </c>
      <c r="X349" s="16">
        <v>43367</v>
      </c>
      <c r="Y349" s="2">
        <v>394</v>
      </c>
      <c r="Z349" s="8">
        <v>540</v>
      </c>
      <c r="AA349" s="26"/>
      <c r="AB349" s="36">
        <v>43496</v>
      </c>
      <c r="AC349" s="37">
        <v>43465</v>
      </c>
      <c r="AD349" s="26" t="s">
        <v>284</v>
      </c>
      <c r="AE349" s="38"/>
      <c r="AF349" s="38"/>
    </row>
    <row r="350" spans="1:32" ht="105">
      <c r="A350" s="2"/>
      <c r="B350" s="7" t="s">
        <v>642</v>
      </c>
      <c r="C350" s="7" t="s">
        <v>723</v>
      </c>
      <c r="D350" s="7" t="s">
        <v>42</v>
      </c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 t="s">
        <v>534</v>
      </c>
      <c r="W350" s="2">
        <v>32477129</v>
      </c>
      <c r="X350" s="16">
        <v>43367</v>
      </c>
      <c r="Y350" s="2">
        <v>395</v>
      </c>
      <c r="Z350" s="8">
        <v>4176</v>
      </c>
      <c r="AA350" s="36"/>
      <c r="AB350" s="36"/>
      <c r="AC350" s="37"/>
      <c r="AD350" s="26"/>
      <c r="AE350" s="38"/>
      <c r="AF350" s="38"/>
    </row>
    <row r="351" spans="1:32" ht="105">
      <c r="A351" s="2"/>
      <c r="B351" s="7" t="s">
        <v>645</v>
      </c>
      <c r="C351" s="7" t="s">
        <v>726</v>
      </c>
      <c r="D351" s="7" t="s">
        <v>27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 t="s">
        <v>794</v>
      </c>
      <c r="W351" s="2">
        <v>32636416</v>
      </c>
      <c r="X351" s="16">
        <v>43367</v>
      </c>
      <c r="Y351" s="2">
        <v>396</v>
      </c>
      <c r="Z351" s="8">
        <v>1029322</v>
      </c>
      <c r="AA351" s="26"/>
      <c r="AB351" s="26"/>
      <c r="AC351" s="26"/>
      <c r="AD351" s="26"/>
      <c r="AE351" s="26"/>
      <c r="AF351" s="26"/>
    </row>
    <row r="352" spans="1:32" ht="150">
      <c r="A352" s="2"/>
      <c r="B352" s="7" t="s">
        <v>647</v>
      </c>
      <c r="C352" s="7" t="s">
        <v>728</v>
      </c>
      <c r="D352" s="7" t="s">
        <v>41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 t="s">
        <v>795</v>
      </c>
      <c r="W352" s="2">
        <v>2045550578</v>
      </c>
      <c r="X352" s="16">
        <v>43367</v>
      </c>
      <c r="Y352" s="2">
        <v>397</v>
      </c>
      <c r="Z352" s="8">
        <v>164880</v>
      </c>
      <c r="AA352" s="26"/>
      <c r="AB352" s="26"/>
      <c r="AC352" s="26"/>
      <c r="AD352" s="26"/>
      <c r="AE352" s="26"/>
      <c r="AF352" s="26"/>
    </row>
    <row r="353" spans="1:32" ht="105">
      <c r="A353" s="2"/>
      <c r="B353" s="7" t="s">
        <v>646</v>
      </c>
      <c r="C353" s="7" t="s">
        <v>727</v>
      </c>
      <c r="D353" s="7" t="s">
        <v>27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 t="s">
        <v>794</v>
      </c>
      <c r="W353" s="2">
        <v>32636416</v>
      </c>
      <c r="X353" s="16">
        <v>43367</v>
      </c>
      <c r="Y353" s="2">
        <v>398</v>
      </c>
      <c r="Z353" s="8">
        <v>1029655.16</v>
      </c>
      <c r="AA353" s="26"/>
      <c r="AB353" s="36">
        <v>43465</v>
      </c>
      <c r="AC353" s="37">
        <v>43465</v>
      </c>
      <c r="AD353" s="26" t="s">
        <v>284</v>
      </c>
      <c r="AE353" s="38"/>
      <c r="AF353" s="38"/>
    </row>
    <row r="354" spans="1:32" ht="30">
      <c r="A354" s="2"/>
      <c r="B354" s="7" t="s">
        <v>655</v>
      </c>
      <c r="C354" s="7" t="s">
        <v>735</v>
      </c>
      <c r="D354" s="7" t="s">
        <v>769</v>
      </c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 t="s">
        <v>796</v>
      </c>
      <c r="W354" s="2">
        <v>14167502</v>
      </c>
      <c r="X354" s="16">
        <v>43367</v>
      </c>
      <c r="Y354" s="2">
        <v>399</v>
      </c>
      <c r="Z354" s="8">
        <v>14538</v>
      </c>
      <c r="AA354" s="26"/>
      <c r="AB354" s="36">
        <v>43465</v>
      </c>
      <c r="AC354" s="37">
        <v>43465</v>
      </c>
      <c r="AD354" s="26" t="s">
        <v>284</v>
      </c>
      <c r="AE354" s="38"/>
      <c r="AF354" s="38"/>
    </row>
    <row r="355" spans="1:32" ht="105">
      <c r="A355" s="2"/>
      <c r="B355" s="7" t="s">
        <v>644</v>
      </c>
      <c r="C355" s="7" t="s">
        <v>725</v>
      </c>
      <c r="D355" s="7" t="s">
        <v>27</v>
      </c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 t="s">
        <v>794</v>
      </c>
      <c r="W355" s="2">
        <v>32636416</v>
      </c>
      <c r="X355" s="16">
        <v>43367</v>
      </c>
      <c r="Y355" s="2">
        <v>400</v>
      </c>
      <c r="Z355" s="8">
        <v>1033582.52</v>
      </c>
      <c r="AA355" s="26"/>
      <c r="AB355" s="36">
        <v>43465</v>
      </c>
      <c r="AC355" s="37">
        <v>43465</v>
      </c>
      <c r="AD355" s="26" t="s">
        <v>284</v>
      </c>
      <c r="AE355" s="38"/>
      <c r="AF355" s="38"/>
    </row>
    <row r="356" spans="1:32" ht="90">
      <c r="A356" s="2"/>
      <c r="B356" s="7" t="s">
        <v>640</v>
      </c>
      <c r="C356" s="7" t="s">
        <v>721</v>
      </c>
      <c r="D356" s="7" t="s">
        <v>27</v>
      </c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 t="s">
        <v>797</v>
      </c>
      <c r="W356" s="2">
        <v>42001609</v>
      </c>
      <c r="X356" s="16">
        <v>43367</v>
      </c>
      <c r="Y356" s="2">
        <v>401</v>
      </c>
      <c r="Z356" s="8">
        <v>245767</v>
      </c>
      <c r="AA356" s="26"/>
      <c r="AB356" s="36"/>
      <c r="AC356" s="37"/>
      <c r="AD356" s="26"/>
      <c r="AE356" s="38"/>
      <c r="AF356" s="38"/>
    </row>
    <row r="357" spans="1:32" ht="90">
      <c r="A357" s="2"/>
      <c r="B357" s="7" t="s">
        <v>641</v>
      </c>
      <c r="C357" s="7" t="s">
        <v>722</v>
      </c>
      <c r="D357" s="7" t="s">
        <v>27</v>
      </c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 t="s">
        <v>798</v>
      </c>
      <c r="W357" s="2">
        <v>3045911275</v>
      </c>
      <c r="X357" s="16">
        <v>43367</v>
      </c>
      <c r="Y357" s="2">
        <v>402</v>
      </c>
      <c r="Z357" s="8">
        <v>294763</v>
      </c>
      <c r="AA357" s="36"/>
      <c r="AB357" s="36"/>
      <c r="AC357" s="37"/>
      <c r="AD357" s="26"/>
      <c r="AE357" s="38"/>
      <c r="AF357" s="38"/>
    </row>
    <row r="358" spans="1:32" ht="120">
      <c r="A358" s="2"/>
      <c r="B358" s="7" t="s">
        <v>643</v>
      </c>
      <c r="C358" s="7" t="s">
        <v>724</v>
      </c>
      <c r="D358" s="7" t="s">
        <v>42</v>
      </c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 t="s">
        <v>799</v>
      </c>
      <c r="W358" s="2">
        <v>726748</v>
      </c>
      <c r="X358" s="16">
        <v>43367</v>
      </c>
      <c r="Y358" s="2">
        <v>403</v>
      </c>
      <c r="Z358" s="8">
        <v>3486</v>
      </c>
      <c r="AA358" s="36">
        <v>43133</v>
      </c>
      <c r="AB358" s="36">
        <v>43465</v>
      </c>
      <c r="AC358" s="37">
        <v>43465</v>
      </c>
      <c r="AD358" s="26" t="s">
        <v>284</v>
      </c>
      <c r="AE358" s="38"/>
      <c r="AF358" s="38"/>
    </row>
    <row r="359" spans="1:32" ht="75">
      <c r="A359" s="2"/>
      <c r="B359" s="7" t="s">
        <v>667</v>
      </c>
      <c r="C359" s="7" t="s">
        <v>746</v>
      </c>
      <c r="D359" s="7" t="s">
        <v>772</v>
      </c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 t="s">
        <v>791</v>
      </c>
      <c r="W359" s="2">
        <v>2154906736</v>
      </c>
      <c r="X359" s="16">
        <v>43367</v>
      </c>
      <c r="Y359" s="2">
        <v>404</v>
      </c>
      <c r="Z359" s="8">
        <v>79240</v>
      </c>
      <c r="AA359" s="26"/>
      <c r="AB359" s="26"/>
      <c r="AC359" s="26"/>
      <c r="AD359" s="26"/>
      <c r="AE359" s="26"/>
      <c r="AF359" s="26"/>
    </row>
    <row r="360" spans="1:32" ht="30">
      <c r="A360" s="2"/>
      <c r="B360" s="7" t="s">
        <v>666</v>
      </c>
      <c r="C360" s="7" t="s">
        <v>745</v>
      </c>
      <c r="D360" s="7" t="s">
        <v>771</v>
      </c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 t="s">
        <v>800</v>
      </c>
      <c r="W360" s="2">
        <v>2360599</v>
      </c>
      <c r="X360" s="16">
        <v>43368</v>
      </c>
      <c r="Y360" s="2">
        <v>405</v>
      </c>
      <c r="Z360" s="8">
        <v>3675.95</v>
      </c>
      <c r="AA360" s="26"/>
      <c r="AB360" s="36">
        <v>43283</v>
      </c>
      <c r="AC360" s="37">
        <v>43283</v>
      </c>
      <c r="AD360" s="26" t="s">
        <v>284</v>
      </c>
      <c r="AE360" s="38"/>
      <c r="AF360" s="38"/>
    </row>
    <row r="361" spans="1:32" ht="30">
      <c r="A361" s="2"/>
      <c r="B361" s="7" t="s">
        <v>668</v>
      </c>
      <c r="C361" s="7" t="s">
        <v>747</v>
      </c>
      <c r="D361" s="7" t="s">
        <v>22</v>
      </c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 t="s">
        <v>191</v>
      </c>
      <c r="W361" s="1">
        <v>3272406810</v>
      </c>
      <c r="X361" s="16">
        <v>43368</v>
      </c>
      <c r="Y361" s="2">
        <v>406</v>
      </c>
      <c r="Z361" s="8">
        <v>31020</v>
      </c>
      <c r="AA361" s="26"/>
      <c r="AB361" s="26"/>
      <c r="AC361" s="26"/>
      <c r="AD361" s="26"/>
      <c r="AE361" s="26"/>
      <c r="AF361" s="26"/>
    </row>
    <row r="362" spans="1:32" ht="30">
      <c r="A362" s="2"/>
      <c r="B362" s="7" t="s">
        <v>665</v>
      </c>
      <c r="C362" s="7" t="s">
        <v>744</v>
      </c>
      <c r="D362" s="7" t="s">
        <v>770</v>
      </c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 t="s">
        <v>236</v>
      </c>
      <c r="W362" s="2">
        <v>3193923935</v>
      </c>
      <c r="X362" s="16">
        <v>43368</v>
      </c>
      <c r="Y362" s="2">
        <v>407</v>
      </c>
      <c r="Z362" s="8">
        <v>5433</v>
      </c>
      <c r="AA362" s="36">
        <v>43133</v>
      </c>
      <c r="AB362" s="36">
        <v>43465</v>
      </c>
      <c r="AC362" s="37">
        <v>43465</v>
      </c>
      <c r="AD362" s="26" t="s">
        <v>284</v>
      </c>
      <c r="AE362" s="38"/>
      <c r="AF362" s="38"/>
    </row>
    <row r="363" spans="1:32" ht="30">
      <c r="A363" s="2"/>
      <c r="B363" s="7" t="s">
        <v>663</v>
      </c>
      <c r="C363" s="7" t="s">
        <v>742</v>
      </c>
      <c r="D363" s="7" t="s">
        <v>10</v>
      </c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 t="s">
        <v>122</v>
      </c>
      <c r="W363" s="2">
        <v>2373411924</v>
      </c>
      <c r="X363" s="16">
        <v>43371</v>
      </c>
      <c r="Y363" s="2">
        <v>408</v>
      </c>
      <c r="Z363" s="8">
        <v>1900</v>
      </c>
      <c r="AA363" s="26"/>
      <c r="AB363" s="26"/>
      <c r="AC363" s="26"/>
      <c r="AD363" s="26"/>
      <c r="AE363" s="26"/>
      <c r="AF363" s="26"/>
    </row>
    <row r="364" spans="1:32" ht="30">
      <c r="A364" s="2"/>
      <c r="B364" s="7" t="s">
        <v>659</v>
      </c>
      <c r="C364" s="7" t="s">
        <v>738</v>
      </c>
      <c r="D364" s="7" t="s">
        <v>761</v>
      </c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 t="s">
        <v>801</v>
      </c>
      <c r="W364" s="2">
        <v>40282391</v>
      </c>
      <c r="X364" s="16">
        <v>43371</v>
      </c>
      <c r="Y364" s="2">
        <v>409</v>
      </c>
      <c r="Z364" s="8">
        <v>1128</v>
      </c>
      <c r="AA364" s="26"/>
      <c r="AB364" s="36">
        <v>43465</v>
      </c>
      <c r="AC364" s="37">
        <v>43465</v>
      </c>
      <c r="AD364" s="26" t="s">
        <v>284</v>
      </c>
      <c r="AE364" s="38"/>
      <c r="AF364" s="38"/>
    </row>
    <row r="365" spans="1:32" ht="30">
      <c r="A365" s="2"/>
      <c r="B365" s="7" t="s">
        <v>658</v>
      </c>
      <c r="C365" s="7" t="s">
        <v>737</v>
      </c>
      <c r="D365" s="7" t="s">
        <v>28</v>
      </c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 t="s">
        <v>802</v>
      </c>
      <c r="W365" s="2">
        <v>2619003137</v>
      </c>
      <c r="X365" s="16">
        <v>43371</v>
      </c>
      <c r="Y365" s="2">
        <v>410</v>
      </c>
      <c r="Z365" s="8">
        <v>21392.8</v>
      </c>
      <c r="AA365" s="36"/>
      <c r="AB365" s="36"/>
      <c r="AC365" s="37"/>
      <c r="AD365" s="26"/>
      <c r="AE365" s="38"/>
      <c r="AF365" s="38"/>
    </row>
    <row r="366" spans="1:32" ht="60">
      <c r="A366" s="2"/>
      <c r="B366" s="7" t="s">
        <v>661</v>
      </c>
      <c r="C366" s="7" t="s">
        <v>740</v>
      </c>
      <c r="D366" s="7" t="s">
        <v>39</v>
      </c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 t="s">
        <v>803</v>
      </c>
      <c r="W366" s="2">
        <v>3034410519</v>
      </c>
      <c r="X366" s="16">
        <v>43371</v>
      </c>
      <c r="Y366" s="2">
        <v>411</v>
      </c>
      <c r="Z366" s="8">
        <v>10000</v>
      </c>
      <c r="AA366" s="26"/>
      <c r="AB366" s="26"/>
      <c r="AC366" s="26"/>
      <c r="AD366" s="26"/>
      <c r="AE366" s="26"/>
      <c r="AF366" s="26"/>
    </row>
    <row r="367" spans="1:32" ht="60">
      <c r="A367" s="2"/>
      <c r="B367" s="7" t="s">
        <v>660</v>
      </c>
      <c r="C367" s="7" t="s">
        <v>739</v>
      </c>
      <c r="D367" s="7" t="s">
        <v>39</v>
      </c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 t="s">
        <v>803</v>
      </c>
      <c r="W367" s="2">
        <v>3034410519</v>
      </c>
      <c r="X367" s="16">
        <v>43371</v>
      </c>
      <c r="Y367" s="2">
        <v>412</v>
      </c>
      <c r="Z367" s="8">
        <v>10000</v>
      </c>
      <c r="AA367" s="26"/>
      <c r="AB367" s="26"/>
      <c r="AC367" s="26"/>
      <c r="AD367" s="26"/>
      <c r="AE367" s="26"/>
      <c r="AF367" s="26"/>
    </row>
    <row r="368" spans="1:32" ht="30">
      <c r="A368" s="2"/>
      <c r="B368" s="7" t="s">
        <v>657</v>
      </c>
      <c r="C368" s="7" t="s">
        <v>306</v>
      </c>
      <c r="D368" s="7" t="s">
        <v>369</v>
      </c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 t="s">
        <v>122</v>
      </c>
      <c r="W368" s="2">
        <v>2373411924</v>
      </c>
      <c r="X368" s="16">
        <v>43371</v>
      </c>
      <c r="Y368" s="2">
        <v>413</v>
      </c>
      <c r="Z368" s="8">
        <v>1700</v>
      </c>
      <c r="AA368" s="26"/>
      <c r="AB368" s="36"/>
      <c r="AC368" s="37"/>
      <c r="AD368" s="26"/>
      <c r="AE368" s="38"/>
      <c r="AF368" s="38"/>
    </row>
    <row r="369" spans="1:32" ht="30">
      <c r="A369" s="2"/>
      <c r="B369" s="7" t="s">
        <v>656</v>
      </c>
      <c r="C369" s="7" t="s">
        <v>736</v>
      </c>
      <c r="D369" s="7" t="s">
        <v>9</v>
      </c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 t="s">
        <v>122</v>
      </c>
      <c r="W369" s="2">
        <v>2373411924</v>
      </c>
      <c r="X369" s="16">
        <v>43371</v>
      </c>
      <c r="Y369" s="2">
        <v>414</v>
      </c>
      <c r="Z369" s="8">
        <v>400</v>
      </c>
      <c r="AA369" s="26"/>
      <c r="AB369" s="26"/>
      <c r="AC369" s="26"/>
      <c r="AD369" s="26"/>
      <c r="AE369" s="26"/>
      <c r="AF369" s="26"/>
    </row>
    <row r="370" spans="1:32" ht="30">
      <c r="A370" s="2"/>
      <c r="B370" s="7" t="s">
        <v>589</v>
      </c>
      <c r="C370" s="7" t="s">
        <v>672</v>
      </c>
      <c r="D370" s="7" t="s">
        <v>16</v>
      </c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 t="s">
        <v>804</v>
      </c>
      <c r="W370" s="2">
        <v>22178744</v>
      </c>
      <c r="X370" s="16">
        <v>43378</v>
      </c>
      <c r="Y370" s="2">
        <v>426</v>
      </c>
      <c r="Z370" s="8">
        <v>1285.45</v>
      </c>
      <c r="AA370" s="26"/>
      <c r="AB370" s="36"/>
      <c r="AC370" s="37"/>
      <c r="AD370" s="26"/>
      <c r="AE370" s="38"/>
      <c r="AF370" s="38"/>
    </row>
    <row r="371" spans="1:32" ht="30">
      <c r="A371" s="2"/>
      <c r="B371" s="7" t="s">
        <v>598</v>
      </c>
      <c r="C371" s="7" t="s">
        <v>679</v>
      </c>
      <c r="D371" s="7" t="s">
        <v>759</v>
      </c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 t="s">
        <v>182</v>
      </c>
      <c r="W371" s="2">
        <v>2991015211</v>
      </c>
      <c r="X371" s="16">
        <v>43378</v>
      </c>
      <c r="Y371" s="2">
        <v>427</v>
      </c>
      <c r="Z371" s="8">
        <v>24900</v>
      </c>
      <c r="AA371" s="26"/>
      <c r="AB371" s="36">
        <v>43283</v>
      </c>
      <c r="AC371" s="37">
        <v>43283</v>
      </c>
      <c r="AD371" s="26" t="s">
        <v>284</v>
      </c>
      <c r="AE371" s="38"/>
      <c r="AF371" s="38"/>
    </row>
    <row r="372" spans="1:32" ht="30">
      <c r="A372" s="2"/>
      <c r="B372" s="7" t="s">
        <v>599</v>
      </c>
      <c r="C372" s="7" t="s">
        <v>680</v>
      </c>
      <c r="D372" s="7" t="s">
        <v>760</v>
      </c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 t="s">
        <v>182</v>
      </c>
      <c r="W372" s="2">
        <v>2991015211</v>
      </c>
      <c r="X372" s="16">
        <v>43378</v>
      </c>
      <c r="Y372" s="2">
        <v>428</v>
      </c>
      <c r="Z372" s="8">
        <v>7885</v>
      </c>
      <c r="AA372" s="26"/>
      <c r="AB372" s="26"/>
      <c r="AC372" s="26"/>
      <c r="AD372" s="26"/>
      <c r="AE372" s="26"/>
      <c r="AF372" s="26"/>
    </row>
    <row r="373" spans="1:32" ht="30">
      <c r="A373" s="2"/>
      <c r="B373" s="7" t="s">
        <v>590</v>
      </c>
      <c r="C373" s="7" t="s">
        <v>673</v>
      </c>
      <c r="D373" s="7" t="s">
        <v>753</v>
      </c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 t="s">
        <v>805</v>
      </c>
      <c r="W373" s="2">
        <v>2961514339</v>
      </c>
      <c r="X373" s="16">
        <v>43378</v>
      </c>
      <c r="Y373" s="2">
        <v>429</v>
      </c>
      <c r="Z373" s="8">
        <v>23470</v>
      </c>
      <c r="AA373" s="26"/>
      <c r="AB373" s="26"/>
      <c r="AC373" s="26"/>
      <c r="AD373" s="26"/>
      <c r="AE373" s="26"/>
      <c r="AF373" s="26"/>
    </row>
    <row r="374" spans="1:32" ht="30">
      <c r="A374" s="2"/>
      <c r="B374" s="7" t="s">
        <v>591</v>
      </c>
      <c r="C374" s="7" t="s">
        <v>674</v>
      </c>
      <c r="D374" s="7" t="s">
        <v>24</v>
      </c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 t="s">
        <v>122</v>
      </c>
      <c r="W374" s="2">
        <v>2373411924</v>
      </c>
      <c r="X374" s="16">
        <v>43383</v>
      </c>
      <c r="Y374" s="2">
        <v>430</v>
      </c>
      <c r="Z374" s="8">
        <v>5998</v>
      </c>
      <c r="AA374" s="36"/>
      <c r="AB374" s="36"/>
      <c r="AC374" s="37"/>
      <c r="AD374" s="26"/>
      <c r="AE374" s="38"/>
      <c r="AF374" s="38"/>
    </row>
    <row r="375" spans="1:32" ht="30">
      <c r="A375" s="2"/>
      <c r="B375" s="7" t="s">
        <v>592</v>
      </c>
      <c r="C375" s="7" t="s">
        <v>499</v>
      </c>
      <c r="D375" s="7" t="s">
        <v>754</v>
      </c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 t="s">
        <v>501</v>
      </c>
      <c r="W375" s="2">
        <v>2976512338</v>
      </c>
      <c r="X375" s="16">
        <v>43383</v>
      </c>
      <c r="Y375" s="2">
        <v>436</v>
      </c>
      <c r="Z375" s="8">
        <v>1380.5</v>
      </c>
      <c r="AA375" s="26"/>
      <c r="AB375" s="36"/>
      <c r="AC375" s="37"/>
      <c r="AD375" s="26"/>
      <c r="AE375" s="38"/>
      <c r="AF375" s="38"/>
    </row>
    <row r="376" spans="1:32" ht="30">
      <c r="A376" s="2"/>
      <c r="B376" s="7" t="s">
        <v>596</v>
      </c>
      <c r="C376" s="7" t="s">
        <v>677</v>
      </c>
      <c r="D376" s="7" t="s">
        <v>757</v>
      </c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 t="s">
        <v>501</v>
      </c>
      <c r="W376" s="2">
        <v>2976512338</v>
      </c>
      <c r="X376" s="16">
        <v>43383</v>
      </c>
      <c r="Y376" s="2">
        <v>437</v>
      </c>
      <c r="Z376" s="8">
        <v>56</v>
      </c>
      <c r="AA376" s="26"/>
      <c r="AB376" s="26"/>
      <c r="AC376" s="26"/>
      <c r="AD376" s="26"/>
      <c r="AE376" s="26"/>
      <c r="AF376" s="26"/>
    </row>
    <row r="377" spans="1:32" ht="30">
      <c r="A377" s="2"/>
      <c r="B377" s="7" t="s">
        <v>597</v>
      </c>
      <c r="C377" s="7" t="s">
        <v>678</v>
      </c>
      <c r="D377" s="7" t="s">
        <v>758</v>
      </c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 t="s">
        <v>501</v>
      </c>
      <c r="W377" s="2">
        <v>2976512338</v>
      </c>
      <c r="X377" s="16">
        <v>43383</v>
      </c>
      <c r="Y377" s="2">
        <v>438</v>
      </c>
      <c r="Z377" s="8">
        <v>97</v>
      </c>
      <c r="AA377" s="26"/>
      <c r="AB377" s="26"/>
      <c r="AC377" s="26"/>
      <c r="AD377" s="26"/>
      <c r="AE377" s="26"/>
      <c r="AF377" s="26"/>
    </row>
    <row r="378" spans="1:32" ht="45">
      <c r="A378" s="2"/>
      <c r="B378" s="7" t="s">
        <v>587</v>
      </c>
      <c r="C378" s="11" t="s">
        <v>751</v>
      </c>
      <c r="D378" s="7" t="s">
        <v>751</v>
      </c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 t="s">
        <v>503</v>
      </c>
      <c r="W378" s="2">
        <v>2129709486</v>
      </c>
      <c r="X378" s="16">
        <v>43383</v>
      </c>
      <c r="Y378" s="2">
        <v>439</v>
      </c>
      <c r="Z378" s="8">
        <v>2595</v>
      </c>
      <c r="AA378" s="26"/>
      <c r="AB378" s="26"/>
      <c r="AC378" s="26"/>
      <c r="AD378" s="26"/>
      <c r="AE378" s="26"/>
      <c r="AF378" s="26"/>
    </row>
    <row r="379" spans="1:32" ht="30">
      <c r="A379" s="2"/>
      <c r="B379" s="7" t="s">
        <v>588</v>
      </c>
      <c r="C379" s="7" t="s">
        <v>671</v>
      </c>
      <c r="D379" s="7" t="s">
        <v>752</v>
      </c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 t="s">
        <v>503</v>
      </c>
      <c r="W379" s="2">
        <v>2129709486</v>
      </c>
      <c r="X379" s="16">
        <v>43383</v>
      </c>
      <c r="Y379" s="2">
        <v>440</v>
      </c>
      <c r="Z379" s="8">
        <v>90</v>
      </c>
      <c r="AA379" s="26"/>
      <c r="AB379" s="36">
        <v>43465</v>
      </c>
      <c r="AC379" s="37">
        <v>43465</v>
      </c>
      <c r="AD379" s="26" t="s">
        <v>284</v>
      </c>
      <c r="AE379" s="38"/>
      <c r="AF379" s="38"/>
    </row>
    <row r="380" spans="1:32" ht="30">
      <c r="A380" s="2"/>
      <c r="B380" s="7" t="s">
        <v>593</v>
      </c>
      <c r="C380" s="7" t="s">
        <v>675</v>
      </c>
      <c r="D380" s="7" t="s">
        <v>755</v>
      </c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 t="s">
        <v>501</v>
      </c>
      <c r="W380" s="2">
        <v>2976512338</v>
      </c>
      <c r="X380" s="16">
        <v>43384</v>
      </c>
      <c r="Y380" s="2">
        <v>441</v>
      </c>
      <c r="Z380" s="8">
        <v>2102</v>
      </c>
      <c r="AA380" s="36"/>
      <c r="AB380" s="36"/>
      <c r="AC380" s="37"/>
      <c r="AD380" s="26"/>
      <c r="AE380" s="38"/>
      <c r="AF380" s="38"/>
    </row>
    <row r="381" spans="1:32" ht="30">
      <c r="A381" s="2"/>
      <c r="B381" s="7" t="s">
        <v>594</v>
      </c>
      <c r="C381" s="7" t="s">
        <v>676</v>
      </c>
      <c r="D381" s="7" t="s">
        <v>756</v>
      </c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 t="s">
        <v>501</v>
      </c>
      <c r="W381" s="2">
        <v>2976512338</v>
      </c>
      <c r="X381" s="16">
        <v>43384</v>
      </c>
      <c r="Y381" s="2">
        <v>442</v>
      </c>
      <c r="Z381" s="8">
        <v>281</v>
      </c>
      <c r="AA381" s="26"/>
      <c r="AB381" s="36">
        <v>43465</v>
      </c>
      <c r="AC381" s="37">
        <v>43465</v>
      </c>
      <c r="AD381" s="26" t="s">
        <v>284</v>
      </c>
      <c r="AE381" s="38"/>
      <c r="AF381" s="38"/>
    </row>
    <row r="382" spans="1:32" ht="30">
      <c r="A382" s="2"/>
      <c r="B382" s="7" t="s">
        <v>595</v>
      </c>
      <c r="C382" s="7" t="s">
        <v>499</v>
      </c>
      <c r="D382" s="7" t="s">
        <v>754</v>
      </c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 t="s">
        <v>501</v>
      </c>
      <c r="W382" s="2">
        <v>2976512338</v>
      </c>
      <c r="X382" s="16">
        <v>43384</v>
      </c>
      <c r="Y382" s="2">
        <v>443</v>
      </c>
      <c r="Z382" s="8">
        <v>473</v>
      </c>
      <c r="AA382" s="26"/>
      <c r="AB382" s="36">
        <v>43465</v>
      </c>
      <c r="AC382" s="37">
        <v>43465</v>
      </c>
      <c r="AD382" s="26" t="s">
        <v>284</v>
      </c>
      <c r="AE382" s="38"/>
      <c r="AF382" s="38"/>
    </row>
    <row r="383" spans="1:32" ht="30">
      <c r="A383" s="2"/>
      <c r="B383" s="7" t="s">
        <v>808</v>
      </c>
      <c r="C383" s="7" t="s">
        <v>21</v>
      </c>
      <c r="D383" s="2" t="s">
        <v>21</v>
      </c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 t="s">
        <v>809</v>
      </c>
      <c r="W383" s="2">
        <v>32490244</v>
      </c>
      <c r="X383" s="16">
        <v>43384</v>
      </c>
      <c r="Y383" s="2">
        <v>444</v>
      </c>
      <c r="Z383" s="8">
        <v>8338.98</v>
      </c>
      <c r="AA383" s="36">
        <v>43180</v>
      </c>
      <c r="AB383" s="36">
        <v>43465</v>
      </c>
      <c r="AC383" s="37">
        <v>43465</v>
      </c>
      <c r="AD383" s="26" t="s">
        <v>284</v>
      </c>
      <c r="AE383" s="38"/>
      <c r="AF383" s="38"/>
    </row>
    <row r="384" spans="1:32" ht="30">
      <c r="A384" s="2"/>
      <c r="B384" s="7" t="s">
        <v>812</v>
      </c>
      <c r="C384" s="2" t="s">
        <v>811</v>
      </c>
      <c r="D384" s="2" t="s">
        <v>810</v>
      </c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 t="s">
        <v>809</v>
      </c>
      <c r="W384" s="2">
        <v>32490244</v>
      </c>
      <c r="X384" s="16">
        <v>43384</v>
      </c>
      <c r="Y384" s="2">
        <v>445</v>
      </c>
      <c r="Z384" s="8">
        <v>3181.2</v>
      </c>
      <c r="AA384" s="36"/>
      <c r="AB384" s="36"/>
      <c r="AC384" s="37"/>
      <c r="AD384" s="26"/>
      <c r="AE384" s="38"/>
      <c r="AF384" s="38"/>
    </row>
    <row r="385" spans="1:32" ht="30">
      <c r="A385" s="2"/>
      <c r="B385" s="7" t="s">
        <v>813</v>
      </c>
      <c r="C385" s="2" t="s">
        <v>21</v>
      </c>
      <c r="D385" s="2" t="s">
        <v>21</v>
      </c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 t="s">
        <v>809</v>
      </c>
      <c r="W385" s="2">
        <v>32490244</v>
      </c>
      <c r="X385" s="16">
        <v>43384</v>
      </c>
      <c r="Y385" s="2">
        <v>446</v>
      </c>
      <c r="Z385" s="8">
        <v>3099.96</v>
      </c>
      <c r="AA385" s="26"/>
      <c r="AB385" s="36">
        <v>43465</v>
      </c>
      <c r="AC385" s="37">
        <v>43465</v>
      </c>
      <c r="AD385" s="26" t="s">
        <v>284</v>
      </c>
      <c r="AE385" s="38"/>
      <c r="AF385" s="38"/>
    </row>
    <row r="386" spans="1:32" ht="60">
      <c r="A386" s="2"/>
      <c r="B386" s="13" t="s">
        <v>815</v>
      </c>
      <c r="C386" s="7" t="s">
        <v>814</v>
      </c>
      <c r="D386" s="2" t="s">
        <v>39</v>
      </c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 t="s">
        <v>217</v>
      </c>
      <c r="W386" s="1">
        <v>33932638</v>
      </c>
      <c r="X386" s="16">
        <v>43385</v>
      </c>
      <c r="Y386" s="2">
        <v>447</v>
      </c>
      <c r="Z386" s="8">
        <v>5800</v>
      </c>
      <c r="AA386" s="26"/>
      <c r="AB386" s="36">
        <v>43465</v>
      </c>
      <c r="AC386" s="37">
        <v>43465</v>
      </c>
      <c r="AD386" s="26" t="s">
        <v>284</v>
      </c>
      <c r="AE386" s="38"/>
      <c r="AF386" s="38"/>
    </row>
    <row r="387" spans="1:32" ht="90">
      <c r="A387" s="2"/>
      <c r="B387" s="7" t="s">
        <v>817</v>
      </c>
      <c r="C387" s="7" t="s">
        <v>816</v>
      </c>
      <c r="D387" s="2" t="s">
        <v>38</v>
      </c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 t="s">
        <v>229</v>
      </c>
      <c r="W387" s="1">
        <v>38306334</v>
      </c>
      <c r="X387" s="16">
        <v>43385</v>
      </c>
      <c r="Y387" s="2">
        <v>448</v>
      </c>
      <c r="Z387" s="8">
        <v>4000</v>
      </c>
      <c r="AA387" s="26"/>
      <c r="AB387" s="36">
        <v>43465</v>
      </c>
      <c r="AC387" s="37">
        <v>43465</v>
      </c>
      <c r="AD387" s="26" t="s">
        <v>284</v>
      </c>
      <c r="AE387" s="38"/>
      <c r="AF387" s="38"/>
    </row>
    <row r="388" spans="1:32" ht="30">
      <c r="A388" s="2"/>
      <c r="B388" s="13" t="s">
        <v>818</v>
      </c>
      <c r="C388" s="2" t="s">
        <v>280</v>
      </c>
      <c r="D388" s="2" t="s">
        <v>11</v>
      </c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 t="s">
        <v>819</v>
      </c>
      <c r="W388" s="1">
        <v>2747419654</v>
      </c>
      <c r="X388" s="16">
        <v>43391</v>
      </c>
      <c r="Y388" s="2">
        <v>449</v>
      </c>
      <c r="Z388" s="8">
        <v>4567</v>
      </c>
      <c r="AA388" s="26"/>
      <c r="AB388" s="36">
        <v>43465</v>
      </c>
      <c r="AC388" s="37">
        <v>43465</v>
      </c>
      <c r="AD388" s="26" t="s">
        <v>284</v>
      </c>
      <c r="AE388" s="38"/>
      <c r="AF388" s="38"/>
    </row>
    <row r="389" spans="1:32" ht="30">
      <c r="A389" s="2"/>
      <c r="B389" s="7" t="s">
        <v>821</v>
      </c>
      <c r="C389" s="2" t="s">
        <v>820</v>
      </c>
      <c r="D389" s="2" t="s">
        <v>754</v>
      </c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 t="s">
        <v>501</v>
      </c>
      <c r="W389" s="2">
        <v>2976512338</v>
      </c>
      <c r="X389" s="16">
        <v>43391</v>
      </c>
      <c r="Y389" s="2">
        <v>450</v>
      </c>
      <c r="Z389" s="8">
        <v>6303.5</v>
      </c>
      <c r="AA389" s="36"/>
      <c r="AB389" s="36"/>
      <c r="AC389" s="37"/>
      <c r="AD389" s="26"/>
      <c r="AE389" s="38"/>
      <c r="AF389" s="38"/>
    </row>
    <row r="390" spans="1:32" ht="30">
      <c r="A390" s="2"/>
      <c r="B390" s="7" t="s">
        <v>860</v>
      </c>
      <c r="C390" s="11" t="s">
        <v>424</v>
      </c>
      <c r="D390" s="11" t="s">
        <v>424</v>
      </c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 t="s">
        <v>182</v>
      </c>
      <c r="W390" s="2">
        <v>2991015214</v>
      </c>
      <c r="X390" s="16">
        <v>43391</v>
      </c>
      <c r="Y390" s="2">
        <v>451</v>
      </c>
      <c r="Z390" s="12">
        <v>10850</v>
      </c>
      <c r="AA390" s="36"/>
      <c r="AB390" s="36"/>
      <c r="AC390" s="37"/>
      <c r="AD390" s="26"/>
      <c r="AE390" s="38"/>
      <c r="AF390" s="38"/>
    </row>
    <row r="391" spans="1:32" ht="30">
      <c r="A391" s="2"/>
      <c r="B391" s="7" t="s">
        <v>862</v>
      </c>
      <c r="C391" s="11" t="s">
        <v>9</v>
      </c>
      <c r="D391" s="11" t="s">
        <v>9</v>
      </c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 t="s">
        <v>134</v>
      </c>
      <c r="W391" s="2">
        <v>23243033456</v>
      </c>
      <c r="X391" s="16">
        <v>43391</v>
      </c>
      <c r="Y391" s="2">
        <v>452</v>
      </c>
      <c r="Z391" s="12">
        <v>12820</v>
      </c>
      <c r="AA391" s="26"/>
      <c r="AB391" s="26"/>
      <c r="AC391" s="26"/>
      <c r="AD391" s="26"/>
      <c r="AE391" s="26"/>
      <c r="AF391" s="26"/>
    </row>
    <row r="392" spans="1:32" ht="30">
      <c r="A392" s="2"/>
      <c r="B392" s="7" t="s">
        <v>863</v>
      </c>
      <c r="C392" s="11" t="s">
        <v>7</v>
      </c>
      <c r="D392" s="11" t="s">
        <v>7</v>
      </c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 t="s">
        <v>134</v>
      </c>
      <c r="W392" s="2">
        <v>23243033456</v>
      </c>
      <c r="X392" s="16">
        <v>43391</v>
      </c>
      <c r="Y392" s="2">
        <v>453</v>
      </c>
      <c r="Z392" s="12">
        <v>13500</v>
      </c>
      <c r="AA392" s="26"/>
      <c r="AB392" s="26"/>
      <c r="AC392" s="26"/>
      <c r="AD392" s="26"/>
      <c r="AE392" s="26"/>
      <c r="AF392" s="26"/>
    </row>
    <row r="393" spans="1:32" ht="30">
      <c r="A393" s="2"/>
      <c r="B393" s="7" t="s">
        <v>861</v>
      </c>
      <c r="C393" s="11" t="s">
        <v>767</v>
      </c>
      <c r="D393" s="11" t="s">
        <v>767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 t="s">
        <v>473</v>
      </c>
      <c r="W393" s="2">
        <v>2422003476</v>
      </c>
      <c r="X393" s="16">
        <v>43391</v>
      </c>
      <c r="Y393" s="2">
        <v>454</v>
      </c>
      <c r="Z393" s="12">
        <v>660</v>
      </c>
      <c r="AA393" s="26"/>
      <c r="AB393" s="26"/>
      <c r="AC393" s="26"/>
      <c r="AD393" s="26"/>
      <c r="AE393" s="26"/>
      <c r="AF393" s="26"/>
    </row>
    <row r="394" spans="1:32" ht="30">
      <c r="A394" s="2"/>
      <c r="B394" s="7" t="s">
        <v>856</v>
      </c>
      <c r="C394" s="11" t="s">
        <v>41</v>
      </c>
      <c r="D394" s="11" t="s">
        <v>41</v>
      </c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 t="s">
        <v>866</v>
      </c>
      <c r="W394" s="1">
        <v>38153328</v>
      </c>
      <c r="X394" s="16">
        <v>43395</v>
      </c>
      <c r="Y394" s="2">
        <v>457</v>
      </c>
      <c r="Z394" s="12">
        <v>15178.95</v>
      </c>
      <c r="AA394" s="26"/>
      <c r="AB394" s="36">
        <v>43465</v>
      </c>
      <c r="AC394" s="37">
        <v>43465</v>
      </c>
      <c r="AD394" s="26" t="s">
        <v>284</v>
      </c>
      <c r="AE394" s="38"/>
      <c r="AF394" s="38"/>
    </row>
    <row r="395" spans="1:32" ht="30">
      <c r="A395" s="2"/>
      <c r="B395" s="7" t="s">
        <v>858</v>
      </c>
      <c r="C395" s="11" t="s">
        <v>25</v>
      </c>
      <c r="D395" s="11" t="s">
        <v>25</v>
      </c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 t="s">
        <v>116</v>
      </c>
      <c r="W395" s="2">
        <v>3636905732</v>
      </c>
      <c r="X395" s="16">
        <v>43395</v>
      </c>
      <c r="Y395" s="2">
        <v>458</v>
      </c>
      <c r="Z395" s="12">
        <v>24240</v>
      </c>
      <c r="AA395" s="26"/>
      <c r="AB395" s="26"/>
      <c r="AC395" s="26"/>
      <c r="AD395" s="26"/>
      <c r="AE395" s="26"/>
      <c r="AF395" s="26"/>
    </row>
    <row r="396" spans="1:32" ht="30">
      <c r="A396" s="2"/>
      <c r="B396" s="7" t="s">
        <v>857</v>
      </c>
      <c r="C396" s="11" t="s">
        <v>50</v>
      </c>
      <c r="D396" s="11" t="s">
        <v>50</v>
      </c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 t="s">
        <v>867</v>
      </c>
      <c r="W396" s="2">
        <v>22194039</v>
      </c>
      <c r="X396" s="16">
        <v>43395</v>
      </c>
      <c r="Y396" s="2">
        <v>459</v>
      </c>
      <c r="Z396" s="12">
        <v>335</v>
      </c>
      <c r="AA396" s="36">
        <v>43152</v>
      </c>
      <c r="AB396" s="36">
        <v>43465</v>
      </c>
      <c r="AC396" s="37">
        <v>43465</v>
      </c>
      <c r="AD396" s="26" t="s">
        <v>284</v>
      </c>
      <c r="AE396" s="38"/>
      <c r="AF396" s="38"/>
    </row>
    <row r="397" spans="1:32" ht="30">
      <c r="A397" s="2"/>
      <c r="B397" s="7" t="s">
        <v>859</v>
      </c>
      <c r="C397" s="11" t="s">
        <v>6</v>
      </c>
      <c r="D397" s="11" t="s">
        <v>6</v>
      </c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 t="s">
        <v>868</v>
      </c>
      <c r="W397" s="2">
        <v>2437615058</v>
      </c>
      <c r="X397" s="16">
        <v>43395</v>
      </c>
      <c r="Y397" s="2">
        <v>460</v>
      </c>
      <c r="Z397" s="12">
        <v>42900</v>
      </c>
      <c r="AA397" s="36">
        <v>43147</v>
      </c>
      <c r="AB397" s="36">
        <v>43465</v>
      </c>
      <c r="AC397" s="37">
        <v>43465</v>
      </c>
      <c r="AD397" s="26" t="s">
        <v>284</v>
      </c>
      <c r="AE397" s="38"/>
      <c r="AF397" s="38"/>
    </row>
    <row r="398" spans="1:32" ht="30">
      <c r="A398" s="2"/>
      <c r="B398" s="7" t="s">
        <v>855</v>
      </c>
      <c r="C398" s="11" t="s">
        <v>41</v>
      </c>
      <c r="D398" s="11" t="s">
        <v>41</v>
      </c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 t="s">
        <v>869</v>
      </c>
      <c r="W398" s="2">
        <v>34418112</v>
      </c>
      <c r="X398" s="16">
        <v>43395</v>
      </c>
      <c r="Y398" s="2">
        <v>461</v>
      </c>
      <c r="Z398" s="12">
        <v>7740.24</v>
      </c>
      <c r="AA398" s="36">
        <v>43306</v>
      </c>
      <c r="AB398" s="36">
        <v>43465</v>
      </c>
      <c r="AC398" s="37">
        <v>43465</v>
      </c>
      <c r="AD398" s="26" t="s">
        <v>284</v>
      </c>
      <c r="AE398" s="38"/>
      <c r="AF398" s="38"/>
    </row>
    <row r="399" spans="1:32" ht="30">
      <c r="A399" s="2"/>
      <c r="B399" s="7" t="s">
        <v>865</v>
      </c>
      <c r="C399" s="11" t="s">
        <v>22</v>
      </c>
      <c r="D399" s="11" t="s">
        <v>22</v>
      </c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 t="s">
        <v>191</v>
      </c>
      <c r="W399" s="2">
        <v>3272406810</v>
      </c>
      <c r="X399" s="16">
        <v>43404</v>
      </c>
      <c r="Y399" s="2">
        <v>462</v>
      </c>
      <c r="Z399" s="12">
        <v>14920</v>
      </c>
      <c r="AA399" s="26"/>
      <c r="AB399" s="36">
        <v>43465</v>
      </c>
      <c r="AC399" s="37">
        <v>43465</v>
      </c>
      <c r="AD399" s="26" t="s">
        <v>284</v>
      </c>
      <c r="AE399" s="38"/>
      <c r="AF399" s="38"/>
    </row>
    <row r="400" spans="1:32" ht="30">
      <c r="A400" s="2"/>
      <c r="B400" s="2" t="s">
        <v>871</v>
      </c>
      <c r="C400" s="2" t="s">
        <v>870</v>
      </c>
      <c r="D400" s="2" t="s">
        <v>870</v>
      </c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 t="s">
        <v>191</v>
      </c>
      <c r="W400" s="2">
        <v>3272406810</v>
      </c>
      <c r="X400" s="16">
        <v>43404</v>
      </c>
      <c r="Y400" s="2">
        <v>463</v>
      </c>
      <c r="Z400" s="12">
        <v>15870</v>
      </c>
      <c r="AA400" s="36">
        <v>43133</v>
      </c>
      <c r="AB400" s="36">
        <v>43465</v>
      </c>
      <c r="AC400" s="37">
        <v>43465</v>
      </c>
      <c r="AD400" s="26" t="s">
        <v>284</v>
      </c>
      <c r="AE400" s="38"/>
      <c r="AF400" s="38"/>
    </row>
    <row r="401" spans="1:32" ht="30">
      <c r="A401" s="2"/>
      <c r="B401" s="7" t="s">
        <v>852</v>
      </c>
      <c r="C401" s="11" t="s">
        <v>872</v>
      </c>
      <c r="D401" s="11" t="s">
        <v>853</v>
      </c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 t="s">
        <v>191</v>
      </c>
      <c r="W401" s="2">
        <v>3272406810</v>
      </c>
      <c r="X401" s="16">
        <v>43404</v>
      </c>
      <c r="Y401" s="2">
        <v>464</v>
      </c>
      <c r="Z401" s="12">
        <v>4800</v>
      </c>
      <c r="AA401" s="26"/>
      <c r="AB401" s="26"/>
      <c r="AC401" s="26"/>
      <c r="AD401" s="26"/>
      <c r="AE401" s="26"/>
      <c r="AF401" s="26"/>
    </row>
    <row r="402" spans="1:32" ht="30">
      <c r="A402" s="2"/>
      <c r="B402" s="7" t="s">
        <v>854</v>
      </c>
      <c r="C402" s="11" t="s">
        <v>853</v>
      </c>
      <c r="D402" s="11" t="s">
        <v>853</v>
      </c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 t="s">
        <v>191</v>
      </c>
      <c r="W402" s="2">
        <v>3272406810</v>
      </c>
      <c r="X402" s="16">
        <v>43404</v>
      </c>
      <c r="Y402" s="2">
        <v>465</v>
      </c>
      <c r="Z402" s="12">
        <v>29700</v>
      </c>
      <c r="AA402" s="26"/>
      <c r="AB402" s="26"/>
      <c r="AC402" s="26"/>
      <c r="AD402" s="26"/>
      <c r="AE402" s="26"/>
      <c r="AF402" s="26"/>
    </row>
    <row r="403" spans="1:32" ht="60">
      <c r="A403" s="2"/>
      <c r="B403" s="7"/>
      <c r="C403" s="11" t="s">
        <v>1246</v>
      </c>
      <c r="D403" s="7" t="s">
        <v>449</v>
      </c>
      <c r="E403" s="8">
        <v>8040</v>
      </c>
      <c r="F403" s="3"/>
      <c r="G403" s="2"/>
      <c r="H403" s="1"/>
      <c r="I403" s="4"/>
      <c r="J403" s="2"/>
      <c r="K403" s="1"/>
      <c r="L403" s="4"/>
      <c r="M403" s="2"/>
      <c r="N403" s="2"/>
      <c r="O403" s="2"/>
      <c r="P403" s="2"/>
      <c r="Q403" s="4"/>
      <c r="R403" s="4"/>
      <c r="S403" s="2"/>
      <c r="T403" s="2"/>
      <c r="U403" s="2"/>
      <c r="V403" s="2" t="s">
        <v>226</v>
      </c>
      <c r="W403" s="1">
        <v>37704789</v>
      </c>
      <c r="X403" s="16">
        <v>43404</v>
      </c>
      <c r="Y403" s="2">
        <v>474</v>
      </c>
      <c r="Z403" s="4">
        <v>-8040</v>
      </c>
      <c r="AA403" s="36">
        <v>43152</v>
      </c>
      <c r="AB403" s="36">
        <v>43465</v>
      </c>
      <c r="AC403" s="37">
        <v>43465</v>
      </c>
      <c r="AD403" s="26" t="s">
        <v>284</v>
      </c>
      <c r="AE403" s="38"/>
      <c r="AF403" s="38"/>
    </row>
    <row r="404" spans="1:32" ht="60">
      <c r="A404" s="2"/>
      <c r="B404" s="7"/>
      <c r="C404" s="11" t="s">
        <v>1247</v>
      </c>
      <c r="D404" s="2" t="s">
        <v>26</v>
      </c>
      <c r="E404" s="8"/>
      <c r="F404" s="3"/>
      <c r="G404" s="2"/>
      <c r="H404" s="1"/>
      <c r="I404" s="4"/>
      <c r="J404" s="2"/>
      <c r="K404" s="1"/>
      <c r="L404" s="4"/>
      <c r="M404" s="2"/>
      <c r="N404" s="2"/>
      <c r="O404" s="2"/>
      <c r="P404" s="2"/>
      <c r="Q404" s="4"/>
      <c r="R404" s="4"/>
      <c r="S404" s="2"/>
      <c r="T404" s="2"/>
      <c r="U404" s="2"/>
      <c r="V404" s="2" t="s">
        <v>226</v>
      </c>
      <c r="W404" s="1">
        <v>37704789</v>
      </c>
      <c r="X404" s="16">
        <v>43404</v>
      </c>
      <c r="Y404" s="2">
        <v>475</v>
      </c>
      <c r="Z404" s="4">
        <v>-195320</v>
      </c>
      <c r="AA404" s="26"/>
      <c r="AB404" s="26"/>
      <c r="AC404" s="26"/>
      <c r="AD404" s="26"/>
      <c r="AE404" s="26"/>
      <c r="AF404" s="26"/>
    </row>
    <row r="405" spans="1:32" ht="60">
      <c r="A405" s="2"/>
      <c r="B405" s="7"/>
      <c r="C405" s="11" t="s">
        <v>1248</v>
      </c>
      <c r="D405" s="2" t="s">
        <v>4</v>
      </c>
      <c r="E405" s="2" t="s">
        <v>125</v>
      </c>
      <c r="F405" s="3">
        <v>43306</v>
      </c>
      <c r="G405" s="2" t="s">
        <v>246</v>
      </c>
      <c r="H405" s="1">
        <v>1</v>
      </c>
      <c r="I405" s="4">
        <v>46633.5</v>
      </c>
      <c r="J405" s="2" t="s">
        <v>158</v>
      </c>
      <c r="K405" s="1">
        <v>126</v>
      </c>
      <c r="L405" s="4">
        <v>370.10714285714283</v>
      </c>
      <c r="M405" s="2" t="s">
        <v>56</v>
      </c>
      <c r="N405" s="2" t="s">
        <v>161</v>
      </c>
      <c r="O405" s="2" t="s">
        <v>77</v>
      </c>
      <c r="P405" s="2" t="s">
        <v>161</v>
      </c>
      <c r="Q405" s="4">
        <v>46633.5</v>
      </c>
      <c r="R405" s="4">
        <v>370.10714285714283</v>
      </c>
      <c r="S405" s="2"/>
      <c r="T405" s="2"/>
      <c r="U405" s="2"/>
      <c r="V405" s="2" t="s">
        <v>226</v>
      </c>
      <c r="W405" s="1">
        <v>37704789</v>
      </c>
      <c r="X405" s="16">
        <v>43404</v>
      </c>
      <c r="Y405" s="2">
        <v>476</v>
      </c>
      <c r="Z405" s="4">
        <v>-46633.5</v>
      </c>
      <c r="AA405" s="26"/>
      <c r="AB405" s="36"/>
      <c r="AC405" s="37"/>
      <c r="AD405" s="26"/>
      <c r="AE405" s="38"/>
      <c r="AF405" s="38"/>
    </row>
    <row r="406" spans="1:32" ht="30">
      <c r="A406" s="2"/>
      <c r="B406" s="7" t="s">
        <v>850</v>
      </c>
      <c r="C406" s="11" t="s">
        <v>851</v>
      </c>
      <c r="D406" s="11" t="s">
        <v>851</v>
      </c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 t="s">
        <v>873</v>
      </c>
      <c r="W406" s="2">
        <v>38332013</v>
      </c>
      <c r="X406" s="16">
        <v>43404</v>
      </c>
      <c r="Y406" s="2">
        <v>483</v>
      </c>
      <c r="Z406" s="12">
        <v>2101.8</v>
      </c>
      <c r="AA406" s="26"/>
      <c r="AB406" s="26"/>
      <c r="AC406" s="26"/>
      <c r="AD406" s="26"/>
      <c r="AE406" s="26"/>
      <c r="AF406" s="26"/>
    </row>
    <row r="407" spans="1:32" ht="30">
      <c r="A407" s="2"/>
      <c r="B407" s="7" t="s">
        <v>848</v>
      </c>
      <c r="C407" s="11" t="s">
        <v>849</v>
      </c>
      <c r="D407" s="11" t="s">
        <v>849</v>
      </c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 t="s">
        <v>874</v>
      </c>
      <c r="W407" s="2">
        <v>35691621</v>
      </c>
      <c r="X407" s="16">
        <v>43404</v>
      </c>
      <c r="Y407" s="2">
        <v>484</v>
      </c>
      <c r="Z407" s="12">
        <v>49857.6</v>
      </c>
      <c r="AA407" s="26"/>
      <c r="AB407" s="26"/>
      <c r="AC407" s="26"/>
      <c r="AD407" s="26"/>
      <c r="AE407" s="26"/>
      <c r="AF407" s="26"/>
    </row>
    <row r="408" spans="1:32" ht="30">
      <c r="A408" s="2"/>
      <c r="B408" s="7" t="s">
        <v>845</v>
      </c>
      <c r="C408" s="11" t="s">
        <v>34</v>
      </c>
      <c r="D408" s="11" t="s">
        <v>34</v>
      </c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 t="s">
        <v>875</v>
      </c>
      <c r="W408" s="2">
        <v>3059107239</v>
      </c>
      <c r="X408" s="16">
        <v>43404</v>
      </c>
      <c r="Y408" s="2">
        <v>485</v>
      </c>
      <c r="Z408" s="12">
        <v>23444.5</v>
      </c>
      <c r="AA408" s="26"/>
      <c r="AB408" s="26"/>
      <c r="AC408" s="26"/>
      <c r="AD408" s="26"/>
      <c r="AE408" s="26"/>
      <c r="AF408" s="26"/>
    </row>
    <row r="409" spans="1:32" ht="30">
      <c r="A409" s="2"/>
      <c r="B409" s="7" t="s">
        <v>600</v>
      </c>
      <c r="C409" s="11" t="s">
        <v>761</v>
      </c>
      <c r="D409" s="11" t="s">
        <v>761</v>
      </c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 t="s">
        <v>790</v>
      </c>
      <c r="W409" s="2">
        <v>35290966</v>
      </c>
      <c r="X409" s="16">
        <v>43404</v>
      </c>
      <c r="Y409" s="2">
        <v>486</v>
      </c>
      <c r="Z409" s="12">
        <v>1120</v>
      </c>
      <c r="AA409" s="26"/>
      <c r="AB409" s="26"/>
      <c r="AC409" s="26"/>
      <c r="AD409" s="26"/>
      <c r="AE409" s="26"/>
      <c r="AF409" s="26"/>
    </row>
    <row r="410" spans="1:32" ht="30">
      <c r="A410" s="2"/>
      <c r="B410" s="7" t="s">
        <v>847</v>
      </c>
      <c r="C410" s="11" t="s">
        <v>385</v>
      </c>
      <c r="D410" s="11" t="s">
        <v>385</v>
      </c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 t="s">
        <v>775</v>
      </c>
      <c r="W410" s="2">
        <v>2089004969</v>
      </c>
      <c r="X410" s="16">
        <v>43404</v>
      </c>
      <c r="Y410" s="2">
        <v>487</v>
      </c>
      <c r="Z410" s="12">
        <v>5600</v>
      </c>
      <c r="AA410" s="26"/>
      <c r="AB410" s="26"/>
      <c r="AC410" s="26"/>
      <c r="AD410" s="26"/>
      <c r="AE410" s="26"/>
      <c r="AF410" s="26"/>
    </row>
    <row r="411" spans="1:32" ht="30">
      <c r="A411" s="2"/>
      <c r="B411" s="7" t="s">
        <v>846</v>
      </c>
      <c r="C411" s="11" t="s">
        <v>385</v>
      </c>
      <c r="D411" s="11" t="s">
        <v>385</v>
      </c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 t="s">
        <v>775</v>
      </c>
      <c r="W411" s="2">
        <v>2089004969</v>
      </c>
      <c r="X411" s="16">
        <v>43404</v>
      </c>
      <c r="Y411" s="2">
        <v>488</v>
      </c>
      <c r="Z411" s="12">
        <v>22400</v>
      </c>
      <c r="AA411" s="26"/>
      <c r="AB411" s="26"/>
      <c r="AC411" s="26"/>
      <c r="AD411" s="26"/>
      <c r="AE411" s="26"/>
      <c r="AF411" s="26"/>
    </row>
    <row r="412" spans="1:32" ht="120">
      <c r="A412" s="2"/>
      <c r="B412" s="7" t="s">
        <v>842</v>
      </c>
      <c r="C412" s="7" t="s">
        <v>991</v>
      </c>
      <c r="D412" s="11" t="s">
        <v>42</v>
      </c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 t="s">
        <v>534</v>
      </c>
      <c r="W412" s="2">
        <v>324771239</v>
      </c>
      <c r="X412" s="16">
        <v>43404</v>
      </c>
      <c r="Y412" s="2">
        <v>492</v>
      </c>
      <c r="Z412" s="12">
        <v>2062.15</v>
      </c>
      <c r="AA412" s="26"/>
      <c r="AB412" s="26"/>
      <c r="AC412" s="26"/>
      <c r="AD412" s="26"/>
      <c r="AE412" s="26"/>
      <c r="AF412" s="26"/>
    </row>
    <row r="413" spans="1:32" ht="30">
      <c r="A413" s="2"/>
      <c r="B413" s="7" t="s">
        <v>841</v>
      </c>
      <c r="C413" s="11" t="s">
        <v>41</v>
      </c>
      <c r="D413" s="11" t="s">
        <v>41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 t="s">
        <v>876</v>
      </c>
      <c r="W413" s="2">
        <v>32805994</v>
      </c>
      <c r="X413" s="16">
        <v>43406</v>
      </c>
      <c r="Y413" s="2">
        <v>493</v>
      </c>
      <c r="Z413" s="12">
        <v>4218.95</v>
      </c>
      <c r="AA413" s="26"/>
      <c r="AB413" s="36">
        <v>43465</v>
      </c>
      <c r="AC413" s="37">
        <v>43465</v>
      </c>
      <c r="AD413" s="26" t="s">
        <v>284</v>
      </c>
      <c r="AE413" s="38"/>
      <c r="AF413" s="38"/>
    </row>
    <row r="414" spans="1:32" ht="30">
      <c r="A414" s="2"/>
      <c r="B414" s="7" t="s">
        <v>844</v>
      </c>
      <c r="C414" s="7" t="s">
        <v>737</v>
      </c>
      <c r="D414" s="11" t="s">
        <v>28</v>
      </c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 t="s">
        <v>802</v>
      </c>
      <c r="W414" s="2">
        <v>2619003137</v>
      </c>
      <c r="X414" s="16">
        <v>43409</v>
      </c>
      <c r="Y414" s="2">
        <v>494</v>
      </c>
      <c r="Z414" s="12">
        <v>21342</v>
      </c>
      <c r="AA414" s="26"/>
      <c r="AB414" s="26"/>
      <c r="AC414" s="26"/>
      <c r="AD414" s="26"/>
      <c r="AE414" s="26"/>
      <c r="AF414" s="26"/>
    </row>
    <row r="415" spans="1:32" ht="60">
      <c r="A415" s="2"/>
      <c r="B415" s="7" t="s">
        <v>837</v>
      </c>
      <c r="C415" s="7" t="s">
        <v>1029</v>
      </c>
      <c r="D415" s="11" t="s">
        <v>33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 t="s">
        <v>521</v>
      </c>
      <c r="W415" s="2">
        <v>2252704037</v>
      </c>
      <c r="X415" s="16">
        <v>43409</v>
      </c>
      <c r="Y415" s="2">
        <v>495</v>
      </c>
      <c r="Z415" s="12">
        <v>103760</v>
      </c>
      <c r="AA415" s="26"/>
      <c r="AB415" s="26"/>
      <c r="AC415" s="26"/>
      <c r="AD415" s="26"/>
      <c r="AE415" s="26"/>
      <c r="AF415" s="26"/>
    </row>
    <row r="416" spans="1:32" ht="30">
      <c r="A416" s="2"/>
      <c r="B416" s="7" t="s">
        <v>830</v>
      </c>
      <c r="C416" s="11" t="s">
        <v>754</v>
      </c>
      <c r="D416" s="11" t="s">
        <v>754</v>
      </c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 t="s">
        <v>501</v>
      </c>
      <c r="W416" s="2">
        <v>2976512338</v>
      </c>
      <c r="X416" s="16">
        <v>43409</v>
      </c>
      <c r="Y416" s="2">
        <v>496</v>
      </c>
      <c r="Z416" s="12">
        <v>2747.75</v>
      </c>
      <c r="AA416" s="26"/>
      <c r="AB416" s="26"/>
      <c r="AC416" s="26"/>
      <c r="AD416" s="26"/>
      <c r="AE416" s="26"/>
      <c r="AF416" s="26"/>
    </row>
    <row r="417" spans="1:32" ht="105">
      <c r="A417" s="2"/>
      <c r="B417" s="7" t="s">
        <v>843</v>
      </c>
      <c r="C417" s="7" t="s">
        <v>1032</v>
      </c>
      <c r="D417" s="11" t="s">
        <v>27</v>
      </c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 t="s">
        <v>876</v>
      </c>
      <c r="W417" s="2">
        <v>32805994</v>
      </c>
      <c r="X417" s="16">
        <v>43409</v>
      </c>
      <c r="Y417" s="2">
        <v>497</v>
      </c>
      <c r="Z417" s="12">
        <v>123792</v>
      </c>
      <c r="AA417" s="26"/>
      <c r="AB417" s="26"/>
      <c r="AC417" s="26"/>
      <c r="AD417" s="26"/>
      <c r="AE417" s="26"/>
      <c r="AF417" s="26"/>
    </row>
    <row r="418" spans="1:32" ht="120">
      <c r="A418" s="2"/>
      <c r="B418" s="7" t="s">
        <v>835</v>
      </c>
      <c r="C418" s="7" t="s">
        <v>1020</v>
      </c>
      <c r="D418" s="11" t="s">
        <v>41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 t="s">
        <v>876</v>
      </c>
      <c r="W418" s="2">
        <v>32805994</v>
      </c>
      <c r="X418" s="16">
        <v>43409</v>
      </c>
      <c r="Y418" s="2">
        <v>498</v>
      </c>
      <c r="Z418" s="12">
        <v>48072.15</v>
      </c>
      <c r="AA418" s="26"/>
      <c r="AB418" s="26"/>
      <c r="AC418" s="26"/>
      <c r="AD418" s="26"/>
      <c r="AE418" s="26"/>
      <c r="AF418" s="26"/>
    </row>
    <row r="419" spans="1:32" ht="135">
      <c r="A419" s="2"/>
      <c r="B419" s="7" t="s">
        <v>834</v>
      </c>
      <c r="C419" s="7" t="s">
        <v>996</v>
      </c>
      <c r="D419" s="11" t="s">
        <v>42</v>
      </c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 t="s">
        <v>534</v>
      </c>
      <c r="W419" s="2">
        <v>324771239</v>
      </c>
      <c r="X419" s="16">
        <v>43409</v>
      </c>
      <c r="Y419" s="2">
        <v>499</v>
      </c>
      <c r="Z419" s="12">
        <v>3900.97</v>
      </c>
      <c r="AA419" s="36">
        <v>43171</v>
      </c>
      <c r="AB419" s="36">
        <v>43465</v>
      </c>
      <c r="AC419" s="37">
        <v>43465</v>
      </c>
      <c r="AD419" s="26" t="s">
        <v>284</v>
      </c>
      <c r="AE419" s="38"/>
      <c r="AF419" s="38"/>
    </row>
    <row r="420" spans="1:32" ht="120">
      <c r="A420" s="2"/>
      <c r="B420" s="7" t="s">
        <v>833</v>
      </c>
      <c r="C420" s="7" t="s">
        <v>1037</v>
      </c>
      <c r="D420" s="11" t="s">
        <v>41</v>
      </c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 t="s">
        <v>877</v>
      </c>
      <c r="W420" s="1">
        <v>361492526504</v>
      </c>
      <c r="X420" s="16">
        <v>43409</v>
      </c>
      <c r="Y420" s="2">
        <v>500</v>
      </c>
      <c r="Z420" s="12">
        <v>512438</v>
      </c>
      <c r="AA420" s="26"/>
      <c r="AB420" s="36">
        <v>43465</v>
      </c>
      <c r="AC420" s="37">
        <v>43465</v>
      </c>
      <c r="AD420" s="26" t="s">
        <v>284</v>
      </c>
      <c r="AE420" s="38"/>
      <c r="AF420" s="38"/>
    </row>
    <row r="421" spans="1:32" ht="30">
      <c r="A421" s="2"/>
      <c r="B421" s="7" t="s">
        <v>836</v>
      </c>
      <c r="C421" s="11" t="s">
        <v>878</v>
      </c>
      <c r="D421" s="11" t="s">
        <v>44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 t="s">
        <v>879</v>
      </c>
      <c r="W421" s="2">
        <v>39031057</v>
      </c>
      <c r="X421" s="16">
        <v>43409</v>
      </c>
      <c r="Y421" s="2">
        <v>501</v>
      </c>
      <c r="Z421" s="12">
        <v>23689.2</v>
      </c>
      <c r="AA421" s="36"/>
      <c r="AB421" s="36"/>
      <c r="AC421" s="37"/>
      <c r="AD421" s="26"/>
      <c r="AE421" s="38"/>
      <c r="AF421" s="38"/>
    </row>
    <row r="422" spans="1:32" ht="30">
      <c r="A422" s="2"/>
      <c r="B422" s="7" t="s">
        <v>831</v>
      </c>
      <c r="C422" s="7" t="s">
        <v>939</v>
      </c>
      <c r="D422" s="7" t="s">
        <v>939</v>
      </c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 t="s">
        <v>80</v>
      </c>
      <c r="W422" s="2">
        <v>2811012277</v>
      </c>
      <c r="X422" s="16">
        <v>43409</v>
      </c>
      <c r="Y422" s="2">
        <v>502</v>
      </c>
      <c r="Z422" s="12">
        <v>960</v>
      </c>
      <c r="AA422" s="36"/>
      <c r="AB422" s="36"/>
      <c r="AC422" s="37"/>
      <c r="AD422" s="26"/>
      <c r="AE422" s="38"/>
      <c r="AF422" s="38"/>
    </row>
    <row r="423" spans="1:32" ht="30">
      <c r="A423" s="2"/>
      <c r="B423" s="7" t="s">
        <v>840</v>
      </c>
      <c r="C423" s="11" t="s">
        <v>828</v>
      </c>
      <c r="D423" s="11" t="s">
        <v>828</v>
      </c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 t="s">
        <v>880</v>
      </c>
      <c r="W423" s="2">
        <v>2440503412</v>
      </c>
      <c r="X423" s="16">
        <v>43409</v>
      </c>
      <c r="Y423" s="2">
        <v>503</v>
      </c>
      <c r="Z423" s="12">
        <v>1260</v>
      </c>
      <c r="AA423" s="26"/>
      <c r="AB423" s="36">
        <v>43465</v>
      </c>
      <c r="AC423" s="37">
        <v>43465</v>
      </c>
      <c r="AD423" s="26" t="s">
        <v>284</v>
      </c>
      <c r="AE423" s="38"/>
      <c r="AF423" s="38"/>
    </row>
    <row r="424" spans="1:32" ht="30">
      <c r="A424" s="2"/>
      <c r="B424" s="7" t="s">
        <v>839</v>
      </c>
      <c r="C424" s="7" t="s">
        <v>447</v>
      </c>
      <c r="D424" s="11" t="s">
        <v>826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 t="s">
        <v>880</v>
      </c>
      <c r="W424" s="2">
        <v>2440503412</v>
      </c>
      <c r="X424" s="16">
        <v>43409</v>
      </c>
      <c r="Y424" s="2">
        <v>504</v>
      </c>
      <c r="Z424" s="12">
        <v>440</v>
      </c>
      <c r="AA424" s="26"/>
      <c r="AB424" s="26"/>
      <c r="AC424" s="26"/>
      <c r="AD424" s="26"/>
      <c r="AE424" s="26"/>
      <c r="AF424" s="26"/>
    </row>
    <row r="425" spans="1:32" ht="45">
      <c r="A425" s="2"/>
      <c r="B425" s="7" t="s">
        <v>838</v>
      </c>
      <c r="C425" s="7" t="s">
        <v>443</v>
      </c>
      <c r="D425" s="11" t="s">
        <v>751</v>
      </c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 t="s">
        <v>880</v>
      </c>
      <c r="W425" s="2">
        <v>2440503412</v>
      </c>
      <c r="X425" s="16">
        <v>43409</v>
      </c>
      <c r="Y425" s="2">
        <v>505</v>
      </c>
      <c r="Z425" s="12">
        <v>290</v>
      </c>
      <c r="AA425" s="26"/>
      <c r="AB425" s="36"/>
      <c r="AC425" s="37"/>
      <c r="AD425" s="26"/>
      <c r="AE425" s="38"/>
      <c r="AF425" s="38"/>
    </row>
    <row r="426" spans="1:32" ht="30">
      <c r="A426" s="2"/>
      <c r="B426" s="7" t="s">
        <v>825</v>
      </c>
      <c r="C426" s="11" t="s">
        <v>826</v>
      </c>
      <c r="D426" s="11" t="s">
        <v>826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 t="s">
        <v>880</v>
      </c>
      <c r="W426" s="2">
        <v>2440503412</v>
      </c>
      <c r="X426" s="16">
        <v>43409</v>
      </c>
      <c r="Y426" s="2">
        <v>506</v>
      </c>
      <c r="Z426" s="12">
        <v>1200</v>
      </c>
      <c r="AA426" s="36">
        <v>43145</v>
      </c>
      <c r="AB426" s="36">
        <v>43465</v>
      </c>
      <c r="AC426" s="37">
        <v>43465</v>
      </c>
      <c r="AD426" s="26" t="s">
        <v>284</v>
      </c>
      <c r="AE426" s="38"/>
      <c r="AF426" s="38"/>
    </row>
    <row r="427" spans="1:32" ht="30">
      <c r="A427" s="2"/>
      <c r="B427" s="7" t="s">
        <v>827</v>
      </c>
      <c r="C427" s="11" t="s">
        <v>828</v>
      </c>
      <c r="D427" s="11" t="s">
        <v>828</v>
      </c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 t="s">
        <v>880</v>
      </c>
      <c r="W427" s="2">
        <v>2440503412</v>
      </c>
      <c r="X427" s="16">
        <v>43409</v>
      </c>
      <c r="Y427" s="2">
        <v>507</v>
      </c>
      <c r="Z427" s="12">
        <v>3350</v>
      </c>
      <c r="AA427" s="26"/>
      <c r="AB427" s="36"/>
      <c r="AC427" s="37"/>
      <c r="AD427" s="26"/>
      <c r="AE427" s="38"/>
      <c r="AF427" s="38"/>
    </row>
    <row r="428" spans="1:32" ht="45">
      <c r="A428" s="2"/>
      <c r="B428" s="7" t="s">
        <v>824</v>
      </c>
      <c r="C428" s="7" t="s">
        <v>443</v>
      </c>
      <c r="D428" s="11" t="s">
        <v>751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 t="s">
        <v>880</v>
      </c>
      <c r="W428" s="2">
        <v>2440503412</v>
      </c>
      <c r="X428" s="16">
        <v>43409</v>
      </c>
      <c r="Y428" s="2">
        <v>508</v>
      </c>
      <c r="Z428" s="12">
        <v>450</v>
      </c>
      <c r="AA428" s="26"/>
      <c r="AB428" s="36"/>
      <c r="AC428" s="37"/>
      <c r="AD428" s="26"/>
      <c r="AE428" s="38"/>
      <c r="AF428" s="38"/>
    </row>
    <row r="429" spans="1:32" ht="30">
      <c r="A429" s="2"/>
      <c r="B429" s="7" t="s">
        <v>829</v>
      </c>
      <c r="C429" s="11" t="s">
        <v>22</v>
      </c>
      <c r="D429" s="11" t="s">
        <v>22</v>
      </c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 t="s">
        <v>881</v>
      </c>
      <c r="W429" s="2">
        <v>2957719504</v>
      </c>
      <c r="X429" s="16">
        <v>43409</v>
      </c>
      <c r="Y429" s="2">
        <v>509</v>
      </c>
      <c r="Z429" s="12">
        <v>1600</v>
      </c>
      <c r="AA429" s="26"/>
      <c r="AB429" s="26"/>
      <c r="AC429" s="26"/>
      <c r="AD429" s="26"/>
      <c r="AE429" s="26"/>
      <c r="AF429" s="26"/>
    </row>
    <row r="430" spans="1:32" ht="30">
      <c r="A430" s="2"/>
      <c r="B430" s="7" t="s">
        <v>822</v>
      </c>
      <c r="C430" s="7" t="s">
        <v>1008</v>
      </c>
      <c r="D430" s="11" t="s">
        <v>823</v>
      </c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 t="s">
        <v>882</v>
      </c>
      <c r="W430" s="2">
        <v>2264303522</v>
      </c>
      <c r="X430" s="16">
        <v>43409</v>
      </c>
      <c r="Y430" s="2">
        <v>510</v>
      </c>
      <c r="Z430" s="12">
        <v>11160</v>
      </c>
      <c r="AA430" s="26"/>
      <c r="AB430" s="26"/>
      <c r="AC430" s="26"/>
      <c r="AD430" s="26"/>
      <c r="AE430" s="26"/>
      <c r="AF430" s="26"/>
    </row>
    <row r="431" spans="1:32" ht="30">
      <c r="A431" s="2"/>
      <c r="B431" s="7" t="s">
        <v>832</v>
      </c>
      <c r="C431" s="7" t="s">
        <v>1013</v>
      </c>
      <c r="D431" s="11" t="s">
        <v>25</v>
      </c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 t="s">
        <v>883</v>
      </c>
      <c r="W431" s="2">
        <v>3636905732</v>
      </c>
      <c r="X431" s="16">
        <v>43409</v>
      </c>
      <c r="Y431" s="2">
        <v>511</v>
      </c>
      <c r="Z431" s="12">
        <v>17579</v>
      </c>
      <c r="AA431" s="26"/>
      <c r="AB431" s="26"/>
      <c r="AC431" s="26"/>
      <c r="AD431" s="26"/>
      <c r="AE431" s="26"/>
      <c r="AF431" s="26"/>
    </row>
    <row r="432" spans="1:32" ht="60">
      <c r="A432" s="2"/>
      <c r="B432" s="7" t="s">
        <v>922</v>
      </c>
      <c r="C432" s="7" t="s">
        <v>958</v>
      </c>
      <c r="D432" s="7" t="s">
        <v>965</v>
      </c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 t="s">
        <v>219</v>
      </c>
      <c r="W432" s="1">
        <v>32490244</v>
      </c>
      <c r="X432" s="16">
        <v>43411</v>
      </c>
      <c r="Y432" s="2">
        <v>521</v>
      </c>
      <c r="Z432" s="8">
        <v>966</v>
      </c>
      <c r="AA432" s="26"/>
      <c r="AB432" s="26"/>
      <c r="AC432" s="26"/>
      <c r="AD432" s="26"/>
      <c r="AE432" s="26"/>
      <c r="AF432" s="26"/>
    </row>
    <row r="433" spans="1:32" ht="60">
      <c r="A433" s="2"/>
      <c r="B433" s="7" t="s">
        <v>921</v>
      </c>
      <c r="C433" s="7" t="s">
        <v>957</v>
      </c>
      <c r="D433" s="7" t="s">
        <v>21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 t="s">
        <v>219</v>
      </c>
      <c r="W433" s="1">
        <v>32490244</v>
      </c>
      <c r="X433" s="16">
        <v>43411</v>
      </c>
      <c r="Y433" s="2">
        <v>522</v>
      </c>
      <c r="Z433" s="8">
        <v>12792</v>
      </c>
      <c r="AA433" s="26"/>
      <c r="AB433" s="26"/>
      <c r="AC433" s="26"/>
      <c r="AD433" s="26"/>
      <c r="AE433" s="26"/>
      <c r="AF433" s="26"/>
    </row>
    <row r="434" spans="1:32" ht="105">
      <c r="A434" s="2"/>
      <c r="B434" s="7" t="s">
        <v>920</v>
      </c>
      <c r="C434" s="7" t="s">
        <v>956</v>
      </c>
      <c r="D434" s="7" t="s">
        <v>27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 t="s">
        <v>966</v>
      </c>
      <c r="W434" s="2">
        <v>20540715</v>
      </c>
      <c r="X434" s="16">
        <v>43412</v>
      </c>
      <c r="Y434" s="2">
        <v>523</v>
      </c>
      <c r="Z434" s="8">
        <v>1397946.3</v>
      </c>
      <c r="AA434" s="26"/>
      <c r="AB434" s="26"/>
      <c r="AC434" s="26"/>
      <c r="AD434" s="26"/>
      <c r="AE434" s="26"/>
      <c r="AF434" s="26"/>
    </row>
    <row r="435" spans="1:32" ht="135">
      <c r="A435" s="2"/>
      <c r="B435" s="7" t="s">
        <v>919</v>
      </c>
      <c r="C435" s="7" t="s">
        <v>955</v>
      </c>
      <c r="D435" s="7" t="s">
        <v>41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 t="s">
        <v>967</v>
      </c>
      <c r="W435" s="2">
        <v>42032252</v>
      </c>
      <c r="X435" s="16">
        <v>43412</v>
      </c>
      <c r="Y435" s="2">
        <v>524</v>
      </c>
      <c r="Z435" s="8">
        <v>360000</v>
      </c>
      <c r="AA435" s="26"/>
      <c r="AB435" s="26"/>
      <c r="AC435" s="26"/>
      <c r="AD435" s="26"/>
      <c r="AE435" s="26"/>
      <c r="AF435" s="26"/>
    </row>
    <row r="436" spans="1:32" ht="120">
      <c r="A436" s="2"/>
      <c r="B436" s="7" t="s">
        <v>918</v>
      </c>
      <c r="C436" s="7" t="s">
        <v>954</v>
      </c>
      <c r="D436" s="7" t="s">
        <v>41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 t="s">
        <v>968</v>
      </c>
      <c r="W436" s="2">
        <v>32805944</v>
      </c>
      <c r="X436" s="16">
        <v>43412</v>
      </c>
      <c r="Y436" s="2">
        <v>525</v>
      </c>
      <c r="Z436" s="8">
        <v>23564.46</v>
      </c>
      <c r="AA436" s="26"/>
      <c r="AB436" s="26"/>
      <c r="AC436" s="26"/>
      <c r="AD436" s="26"/>
      <c r="AE436" s="26"/>
      <c r="AF436" s="26"/>
    </row>
    <row r="437" spans="1:32" ht="135">
      <c r="A437" s="2"/>
      <c r="B437" s="7" t="s">
        <v>917</v>
      </c>
      <c r="C437" s="7" t="s">
        <v>953</v>
      </c>
      <c r="D437" s="7" t="s">
        <v>44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 t="s">
        <v>774</v>
      </c>
      <c r="W437" s="2">
        <v>40993694</v>
      </c>
      <c r="X437" s="16">
        <v>43412</v>
      </c>
      <c r="Y437" s="2">
        <v>526</v>
      </c>
      <c r="Z437" s="8">
        <v>2664</v>
      </c>
      <c r="AA437" s="26"/>
      <c r="AB437" s="26"/>
      <c r="AC437" s="26"/>
      <c r="AD437" s="26"/>
      <c r="AE437" s="26"/>
      <c r="AF437" s="26"/>
    </row>
    <row r="438" spans="1:32" ht="60">
      <c r="A438" s="2"/>
      <c r="B438" s="7" t="s">
        <v>914</v>
      </c>
      <c r="C438" s="7" t="s">
        <v>950</v>
      </c>
      <c r="D438" s="7" t="s">
        <v>21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 t="s">
        <v>219</v>
      </c>
      <c r="W438" s="1">
        <v>32490244</v>
      </c>
      <c r="X438" s="16">
        <v>43412</v>
      </c>
      <c r="Y438" s="2">
        <v>537</v>
      </c>
      <c r="Z438" s="8">
        <v>7416</v>
      </c>
      <c r="AA438" s="26"/>
      <c r="AB438" s="26"/>
      <c r="AC438" s="26"/>
      <c r="AD438" s="26"/>
      <c r="AE438" s="26"/>
      <c r="AF438" s="26"/>
    </row>
    <row r="439" spans="1:32" ht="30">
      <c r="A439" s="2"/>
      <c r="B439" s="7" t="s">
        <v>913</v>
      </c>
      <c r="C439" s="7" t="s">
        <v>949</v>
      </c>
      <c r="D439" s="7" t="s">
        <v>36</v>
      </c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 t="s">
        <v>969</v>
      </c>
      <c r="W439" s="2">
        <v>21560766</v>
      </c>
      <c r="X439" s="16">
        <v>43412</v>
      </c>
      <c r="Y439" s="2">
        <v>538</v>
      </c>
      <c r="Z439" s="8">
        <v>3200</v>
      </c>
      <c r="AA439" s="26"/>
      <c r="AB439" s="26"/>
      <c r="AC439" s="26"/>
      <c r="AD439" s="26"/>
      <c r="AE439" s="26"/>
      <c r="AF439" s="26"/>
    </row>
    <row r="440" spans="1:32" ht="45">
      <c r="A440" s="2"/>
      <c r="B440" s="7" t="s">
        <v>910</v>
      </c>
      <c r="C440" s="7" t="s">
        <v>964</v>
      </c>
      <c r="D440" s="7" t="s">
        <v>946</v>
      </c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 t="s">
        <v>970</v>
      </c>
      <c r="W440" s="2">
        <v>23510137</v>
      </c>
      <c r="X440" s="16">
        <v>43413</v>
      </c>
      <c r="Y440" s="2">
        <v>539</v>
      </c>
      <c r="Z440" s="8">
        <v>551.58</v>
      </c>
      <c r="AA440" s="26"/>
      <c r="AB440" s="26"/>
      <c r="AC440" s="26"/>
      <c r="AD440" s="26"/>
      <c r="AE440" s="26"/>
      <c r="AF440" s="26"/>
    </row>
    <row r="441" spans="1:32" ht="30">
      <c r="A441" s="2"/>
      <c r="B441" s="7" t="s">
        <v>924</v>
      </c>
      <c r="C441" s="7" t="s">
        <v>960</v>
      </c>
      <c r="D441" s="7" t="s">
        <v>25</v>
      </c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 t="s">
        <v>122</v>
      </c>
      <c r="W441" s="2">
        <v>2373411924</v>
      </c>
      <c r="X441" s="16">
        <v>43416</v>
      </c>
      <c r="Y441" s="2">
        <v>540</v>
      </c>
      <c r="Z441" s="8">
        <v>780</v>
      </c>
      <c r="AA441" s="39"/>
      <c r="AB441" s="39"/>
      <c r="AC441" s="39"/>
      <c r="AD441" s="39"/>
      <c r="AE441" s="39"/>
      <c r="AF441" s="39"/>
    </row>
    <row r="442" spans="1:32" ht="30">
      <c r="A442" s="2"/>
      <c r="B442" s="7" t="s">
        <v>923</v>
      </c>
      <c r="C442" s="7" t="s">
        <v>959</v>
      </c>
      <c r="D442" s="7" t="s">
        <v>10</v>
      </c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 t="s">
        <v>122</v>
      </c>
      <c r="W442" s="2">
        <v>2373411924</v>
      </c>
      <c r="X442" s="16">
        <v>43416</v>
      </c>
      <c r="Y442" s="2">
        <v>541</v>
      </c>
      <c r="Z442" s="8">
        <v>900</v>
      </c>
      <c r="AA442" s="39"/>
      <c r="AB442" s="39"/>
      <c r="AC442" s="39"/>
      <c r="AD442" s="39"/>
      <c r="AE442" s="39"/>
      <c r="AF442" s="39"/>
    </row>
    <row r="443" spans="1:32" ht="30">
      <c r="A443" s="2"/>
      <c r="B443" s="7" t="s">
        <v>925</v>
      </c>
      <c r="C443" s="7" t="s">
        <v>306</v>
      </c>
      <c r="D443" s="7" t="s">
        <v>369</v>
      </c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17" t="s">
        <v>122</v>
      </c>
      <c r="W443" s="17">
        <v>2373411924</v>
      </c>
      <c r="X443" s="16">
        <v>43416</v>
      </c>
      <c r="Y443" s="2">
        <v>542</v>
      </c>
      <c r="Z443" s="8">
        <v>1020</v>
      </c>
      <c r="AA443" s="39"/>
      <c r="AB443" s="39"/>
      <c r="AC443" s="39"/>
      <c r="AD443" s="39"/>
      <c r="AE443" s="39"/>
      <c r="AF443" s="39"/>
    </row>
    <row r="444" spans="1:32" ht="30">
      <c r="A444" s="2"/>
      <c r="B444" s="7" t="s">
        <v>916</v>
      </c>
      <c r="C444" s="7" t="s">
        <v>952</v>
      </c>
      <c r="D444" s="7" t="s">
        <v>25</v>
      </c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 t="s">
        <v>475</v>
      </c>
      <c r="W444" s="2">
        <v>3355417692</v>
      </c>
      <c r="X444" s="16">
        <v>43416</v>
      </c>
      <c r="Y444" s="2">
        <v>543</v>
      </c>
      <c r="Z444" s="8">
        <v>4972</v>
      </c>
      <c r="AA444" s="26"/>
      <c r="AB444" s="26"/>
      <c r="AC444" s="26"/>
      <c r="AD444" s="26"/>
      <c r="AE444" s="26"/>
      <c r="AF444" s="26"/>
    </row>
    <row r="445" spans="1:32" ht="30">
      <c r="A445" s="2"/>
      <c r="B445" s="7" t="s">
        <v>915</v>
      </c>
      <c r="C445" s="7" t="s">
        <v>951</v>
      </c>
      <c r="D445" s="7" t="s">
        <v>962</v>
      </c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 t="s">
        <v>971</v>
      </c>
      <c r="W445" s="2">
        <v>22178744</v>
      </c>
      <c r="X445" s="16">
        <v>43416</v>
      </c>
      <c r="Y445" s="2">
        <v>544</v>
      </c>
      <c r="Z445" s="8">
        <v>340</v>
      </c>
      <c r="AA445" s="26"/>
      <c r="AB445" s="26"/>
      <c r="AC445" s="26"/>
      <c r="AD445" s="26"/>
      <c r="AE445" s="26"/>
      <c r="AF445" s="26"/>
    </row>
    <row r="446" spans="1:32" ht="45">
      <c r="A446" s="2"/>
      <c r="B446" s="7" t="s">
        <v>911</v>
      </c>
      <c r="C446" s="7" t="s">
        <v>947</v>
      </c>
      <c r="D446" s="7" t="s">
        <v>751</v>
      </c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 t="s">
        <v>503</v>
      </c>
      <c r="W446" s="2">
        <v>2129709486</v>
      </c>
      <c r="X446" s="16">
        <v>43416</v>
      </c>
      <c r="Y446" s="2">
        <v>545</v>
      </c>
      <c r="Z446" s="8">
        <v>4200</v>
      </c>
      <c r="AA446" s="26"/>
      <c r="AB446" s="26"/>
      <c r="AC446" s="26"/>
      <c r="AD446" s="26"/>
      <c r="AE446" s="26"/>
      <c r="AF446" s="26"/>
    </row>
    <row r="447" spans="1:32" ht="30">
      <c r="A447" s="2"/>
      <c r="B447" s="7" t="s">
        <v>912</v>
      </c>
      <c r="C447" s="7" t="s">
        <v>948</v>
      </c>
      <c r="D447" s="7" t="s">
        <v>48</v>
      </c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 t="s">
        <v>972</v>
      </c>
      <c r="W447" s="2">
        <v>2472967</v>
      </c>
      <c r="X447" s="16">
        <v>43417</v>
      </c>
      <c r="Y447" s="2">
        <v>546</v>
      </c>
      <c r="Z447" s="8">
        <v>1911</v>
      </c>
      <c r="AA447" s="26"/>
      <c r="AB447" s="26"/>
      <c r="AC447" s="26"/>
      <c r="AD447" s="26"/>
      <c r="AE447" s="26"/>
      <c r="AF447" s="26"/>
    </row>
    <row r="448" spans="1:32" ht="60">
      <c r="A448" s="2"/>
      <c r="B448" s="7" t="s">
        <v>850</v>
      </c>
      <c r="C448" s="7" t="s">
        <v>961</v>
      </c>
      <c r="D448" s="7" t="s">
        <v>851</v>
      </c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 t="s">
        <v>319</v>
      </c>
      <c r="W448" s="2">
        <v>38332013</v>
      </c>
      <c r="X448" s="16">
        <v>43418</v>
      </c>
      <c r="Y448" s="2">
        <v>547</v>
      </c>
      <c r="Z448" s="8">
        <v>2101.8</v>
      </c>
      <c r="AA448" s="26"/>
      <c r="AB448" s="26"/>
      <c r="AC448" s="26"/>
      <c r="AD448" s="26"/>
      <c r="AE448" s="26"/>
      <c r="AF448" s="26"/>
    </row>
    <row r="449" spans="1:32" ht="30">
      <c r="A449" s="2"/>
      <c r="B449" s="7" t="s">
        <v>909</v>
      </c>
      <c r="C449" s="7" t="s">
        <v>945</v>
      </c>
      <c r="D449" s="7" t="s">
        <v>945</v>
      </c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 t="s">
        <v>244</v>
      </c>
      <c r="W449" s="2">
        <v>22178632</v>
      </c>
      <c r="X449" s="16">
        <v>43418</v>
      </c>
      <c r="Y449" s="2">
        <v>550</v>
      </c>
      <c r="Z449" s="8">
        <v>5280</v>
      </c>
      <c r="AA449" s="26"/>
      <c r="AB449" s="26"/>
      <c r="AC449" s="26"/>
      <c r="AD449" s="26"/>
      <c r="AE449" s="26"/>
      <c r="AF449" s="26"/>
    </row>
    <row r="450" spans="1:32" ht="30">
      <c r="A450" s="2"/>
      <c r="B450" s="7"/>
      <c r="C450" s="11" t="s">
        <v>1249</v>
      </c>
      <c r="D450" s="11" t="s">
        <v>42</v>
      </c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 t="s">
        <v>534</v>
      </c>
      <c r="W450" s="2">
        <v>324771239</v>
      </c>
      <c r="X450" s="16">
        <v>43418</v>
      </c>
      <c r="Y450" s="2">
        <v>551</v>
      </c>
      <c r="Z450" s="12">
        <v>-2062.15</v>
      </c>
      <c r="AA450" s="26"/>
      <c r="AB450" s="26"/>
      <c r="AC450" s="26"/>
      <c r="AD450" s="26"/>
      <c r="AE450" s="26"/>
      <c r="AF450" s="26"/>
    </row>
    <row r="451" spans="1:32" ht="45">
      <c r="A451" s="2"/>
      <c r="B451" s="7" t="s">
        <v>900</v>
      </c>
      <c r="C451" s="7" t="s">
        <v>936</v>
      </c>
      <c r="D451" s="7" t="s">
        <v>46</v>
      </c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 t="s">
        <v>345</v>
      </c>
      <c r="W451" s="2">
        <v>39787008</v>
      </c>
      <c r="X451" s="16">
        <v>43420</v>
      </c>
      <c r="Y451" s="2">
        <v>552</v>
      </c>
      <c r="Z451" s="8">
        <v>1215</v>
      </c>
      <c r="AA451" s="26"/>
      <c r="AB451" s="26"/>
      <c r="AC451" s="26"/>
      <c r="AD451" s="26"/>
      <c r="AE451" s="26"/>
      <c r="AF451" s="26"/>
    </row>
    <row r="452" spans="1:32" ht="30">
      <c r="A452" s="2"/>
      <c r="B452" s="7" t="s">
        <v>908</v>
      </c>
      <c r="C452" s="7" t="s">
        <v>944</v>
      </c>
      <c r="D452" s="7" t="s">
        <v>8</v>
      </c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 t="s">
        <v>244</v>
      </c>
      <c r="W452" s="2">
        <v>22178632</v>
      </c>
      <c r="X452" s="16">
        <v>43420</v>
      </c>
      <c r="Y452" s="2">
        <v>553</v>
      </c>
      <c r="Z452" s="8">
        <v>5000</v>
      </c>
      <c r="AA452" s="26"/>
      <c r="AB452" s="26"/>
      <c r="AC452" s="26"/>
      <c r="AD452" s="26"/>
      <c r="AE452" s="26"/>
      <c r="AF452" s="26"/>
    </row>
    <row r="453" spans="1:32" ht="60">
      <c r="A453" s="2"/>
      <c r="B453" s="7" t="s">
        <v>907</v>
      </c>
      <c r="C453" s="7" t="s">
        <v>943</v>
      </c>
      <c r="D453" s="7" t="s">
        <v>51</v>
      </c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 t="s">
        <v>779</v>
      </c>
      <c r="W453" s="2">
        <v>5457164</v>
      </c>
      <c r="X453" s="16">
        <v>43420</v>
      </c>
      <c r="Y453" s="2">
        <v>554</v>
      </c>
      <c r="Z453" s="8">
        <v>8227.55</v>
      </c>
      <c r="AA453" s="26"/>
      <c r="AB453" s="26"/>
      <c r="AC453" s="26"/>
      <c r="AD453" s="26"/>
      <c r="AE453" s="26"/>
      <c r="AF453" s="26"/>
    </row>
    <row r="454" spans="1:32" ht="60">
      <c r="A454" s="2"/>
      <c r="B454" s="7" t="s">
        <v>906</v>
      </c>
      <c r="C454" s="7" t="s">
        <v>942</v>
      </c>
      <c r="D454" s="7" t="s">
        <v>51</v>
      </c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 t="s">
        <v>779</v>
      </c>
      <c r="W454" s="2">
        <v>5457164</v>
      </c>
      <c r="X454" s="16">
        <v>43420</v>
      </c>
      <c r="Y454" s="2">
        <v>555</v>
      </c>
      <c r="Z454" s="8">
        <v>997.91</v>
      </c>
      <c r="AA454" s="26"/>
      <c r="AB454" s="26"/>
      <c r="AC454" s="26"/>
      <c r="AD454" s="26"/>
      <c r="AE454" s="26"/>
      <c r="AF454" s="26"/>
    </row>
    <row r="455" spans="1:32" ht="60">
      <c r="A455" s="2"/>
      <c r="B455" s="7" t="s">
        <v>905</v>
      </c>
      <c r="C455" s="7" t="s">
        <v>941</v>
      </c>
      <c r="D455" s="7" t="s">
        <v>51</v>
      </c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 t="s">
        <v>779</v>
      </c>
      <c r="W455" s="2">
        <v>5457164</v>
      </c>
      <c r="X455" s="16">
        <v>43420</v>
      </c>
      <c r="Y455" s="2">
        <v>556</v>
      </c>
      <c r="Z455" s="8">
        <v>8211.9</v>
      </c>
      <c r="AA455" s="26"/>
      <c r="AB455" s="26"/>
      <c r="AC455" s="26"/>
      <c r="AD455" s="26"/>
      <c r="AE455" s="26"/>
      <c r="AF455" s="26"/>
    </row>
    <row r="456" spans="1:32" ht="60">
      <c r="A456" s="2"/>
      <c r="B456" s="7" t="s">
        <v>904</v>
      </c>
      <c r="C456" s="7" t="s">
        <v>940</v>
      </c>
      <c r="D456" s="7" t="s">
        <v>51</v>
      </c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 t="s">
        <v>779</v>
      </c>
      <c r="W456" s="2">
        <v>5457164</v>
      </c>
      <c r="X456" s="16">
        <v>43420</v>
      </c>
      <c r="Y456" s="2">
        <v>557</v>
      </c>
      <c r="Z456" s="8">
        <v>997.91</v>
      </c>
      <c r="AA456" s="26"/>
      <c r="AB456" s="26"/>
      <c r="AC456" s="26"/>
      <c r="AD456" s="26"/>
      <c r="AE456" s="26"/>
      <c r="AF456" s="26"/>
    </row>
    <row r="457" spans="1:32" ht="30">
      <c r="A457" s="2"/>
      <c r="B457" s="7" t="s">
        <v>903</v>
      </c>
      <c r="C457" s="7" t="s">
        <v>939</v>
      </c>
      <c r="D457" s="7" t="s">
        <v>19</v>
      </c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 t="s">
        <v>80</v>
      </c>
      <c r="W457" s="2">
        <v>2811012277</v>
      </c>
      <c r="X457" s="16">
        <v>43420</v>
      </c>
      <c r="Y457" s="2">
        <v>558</v>
      </c>
      <c r="Z457" s="8">
        <v>600</v>
      </c>
      <c r="AA457" s="26"/>
      <c r="AB457" s="26"/>
      <c r="AC457" s="26"/>
      <c r="AD457" s="26"/>
      <c r="AE457" s="26"/>
      <c r="AF457" s="26"/>
    </row>
    <row r="458" spans="1:32" ht="30">
      <c r="A458" s="2"/>
      <c r="B458" s="7" t="s">
        <v>902</v>
      </c>
      <c r="C458" s="7" t="s">
        <v>938</v>
      </c>
      <c r="D458" s="7" t="s">
        <v>963</v>
      </c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 t="s">
        <v>973</v>
      </c>
      <c r="W458" s="2">
        <v>35501211</v>
      </c>
      <c r="X458" s="16">
        <v>43420</v>
      </c>
      <c r="Y458" s="2">
        <v>559</v>
      </c>
      <c r="Z458" s="8">
        <v>16000</v>
      </c>
      <c r="AA458" s="26"/>
      <c r="AB458" s="26"/>
      <c r="AC458" s="26"/>
      <c r="AD458" s="26"/>
      <c r="AE458" s="26"/>
      <c r="AF458" s="26"/>
    </row>
    <row r="459" spans="1:32" ht="45">
      <c r="A459" s="2"/>
      <c r="B459" s="7" t="s">
        <v>901</v>
      </c>
      <c r="C459" s="7" t="s">
        <v>937</v>
      </c>
      <c r="D459" s="7" t="s">
        <v>38</v>
      </c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 t="s">
        <v>974</v>
      </c>
      <c r="W459" s="2">
        <v>33932638</v>
      </c>
      <c r="X459" s="16">
        <v>43420</v>
      </c>
      <c r="Y459" s="2">
        <v>560</v>
      </c>
      <c r="Z459" s="8">
        <v>2900</v>
      </c>
      <c r="AA459" s="26"/>
      <c r="AB459" s="26"/>
      <c r="AC459" s="26"/>
      <c r="AD459" s="26"/>
      <c r="AE459" s="26"/>
      <c r="AF459" s="26"/>
    </row>
    <row r="460" spans="1:32" ht="45">
      <c r="A460" s="2"/>
      <c r="B460" s="7" t="s">
        <v>899</v>
      </c>
      <c r="C460" s="7" t="s">
        <v>935</v>
      </c>
      <c r="D460" s="7" t="s">
        <v>38</v>
      </c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 t="s">
        <v>974</v>
      </c>
      <c r="W460" s="2">
        <v>33932638</v>
      </c>
      <c r="X460" s="16">
        <v>43420</v>
      </c>
      <c r="Y460" s="2">
        <v>561</v>
      </c>
      <c r="Z460" s="8">
        <v>2900</v>
      </c>
      <c r="AA460" s="26"/>
      <c r="AB460" s="26"/>
      <c r="AC460" s="26"/>
      <c r="AD460" s="26"/>
      <c r="AE460" s="26"/>
      <c r="AF460" s="26"/>
    </row>
    <row r="461" spans="1:32" ht="45">
      <c r="A461" s="2"/>
      <c r="B461" s="7" t="s">
        <v>898</v>
      </c>
      <c r="C461" s="7" t="s">
        <v>934</v>
      </c>
      <c r="D461" s="7" t="s">
        <v>38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 t="s">
        <v>974</v>
      </c>
      <c r="W461" s="2">
        <v>33932638</v>
      </c>
      <c r="X461" s="16">
        <v>43420</v>
      </c>
      <c r="Y461" s="2">
        <v>562</v>
      </c>
      <c r="Z461" s="8">
        <v>2900</v>
      </c>
      <c r="AA461" s="26"/>
      <c r="AB461" s="26"/>
      <c r="AC461" s="26"/>
      <c r="AD461" s="26"/>
      <c r="AE461" s="26"/>
      <c r="AF461" s="26"/>
    </row>
    <row r="462" spans="1:32" ht="120">
      <c r="A462" s="2"/>
      <c r="B462" s="7" t="s">
        <v>891</v>
      </c>
      <c r="C462" s="7" t="s">
        <v>929</v>
      </c>
      <c r="D462" s="7" t="s">
        <v>42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 t="s">
        <v>975</v>
      </c>
      <c r="W462" s="2">
        <v>32477129</v>
      </c>
      <c r="X462" s="16">
        <v>43420</v>
      </c>
      <c r="Y462" s="2">
        <v>563</v>
      </c>
      <c r="Z462" s="8">
        <v>1821</v>
      </c>
      <c r="AA462" s="26"/>
      <c r="AB462" s="26"/>
      <c r="AC462" s="26"/>
      <c r="AD462" s="26"/>
      <c r="AE462" s="26"/>
      <c r="AF462" s="26"/>
    </row>
    <row r="463" spans="1:32" ht="30">
      <c r="A463" s="2"/>
      <c r="B463" s="7" t="s">
        <v>894</v>
      </c>
      <c r="C463" s="7" t="s">
        <v>672</v>
      </c>
      <c r="D463" s="7" t="s">
        <v>16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 t="s">
        <v>971</v>
      </c>
      <c r="W463" s="2">
        <v>22178744</v>
      </c>
      <c r="X463" s="16">
        <v>43420</v>
      </c>
      <c r="Y463" s="2">
        <v>564</v>
      </c>
      <c r="Z463" s="8">
        <v>3754.82</v>
      </c>
      <c r="AA463" s="26"/>
      <c r="AB463" s="26"/>
      <c r="AC463" s="26"/>
      <c r="AD463" s="26"/>
      <c r="AE463" s="26"/>
      <c r="AF463" s="26"/>
    </row>
    <row r="464" spans="1:32" ht="30">
      <c r="A464" s="2"/>
      <c r="B464" s="7" t="s">
        <v>893</v>
      </c>
      <c r="C464" s="7" t="s">
        <v>930</v>
      </c>
      <c r="D464" s="7" t="s">
        <v>962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 t="s">
        <v>971</v>
      </c>
      <c r="W464" s="2">
        <v>22178744</v>
      </c>
      <c r="X464" s="16">
        <v>43420</v>
      </c>
      <c r="Y464" s="2">
        <v>565</v>
      </c>
      <c r="Z464" s="8">
        <v>1182.34</v>
      </c>
      <c r="AA464" s="26"/>
      <c r="AB464" s="26"/>
      <c r="AC464" s="26"/>
      <c r="AD464" s="26"/>
      <c r="AE464" s="26"/>
      <c r="AF464" s="26"/>
    </row>
    <row r="465" spans="1:32" ht="45">
      <c r="A465" s="2"/>
      <c r="B465" s="7" t="s">
        <v>895</v>
      </c>
      <c r="C465" s="7" t="s">
        <v>931</v>
      </c>
      <c r="D465" s="7" t="s">
        <v>17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 t="s">
        <v>784</v>
      </c>
      <c r="W465" s="2">
        <v>22167597</v>
      </c>
      <c r="X465" s="16">
        <v>43420</v>
      </c>
      <c r="Y465" s="2">
        <v>566</v>
      </c>
      <c r="Z465" s="8">
        <v>7941.54</v>
      </c>
      <c r="AA465" s="26"/>
      <c r="AB465" s="26"/>
      <c r="AC465" s="26"/>
      <c r="AD465" s="26"/>
      <c r="AE465" s="26"/>
      <c r="AF465" s="26"/>
    </row>
    <row r="466" spans="1:32" ht="45">
      <c r="A466" s="2"/>
      <c r="B466" s="7" t="s">
        <v>896</v>
      </c>
      <c r="C466" s="7" t="s">
        <v>932</v>
      </c>
      <c r="D466" s="7" t="s">
        <v>15</v>
      </c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 t="s">
        <v>784</v>
      </c>
      <c r="W466" s="2">
        <v>22167597</v>
      </c>
      <c r="X466" s="16">
        <v>43420</v>
      </c>
      <c r="Y466" s="2">
        <v>567</v>
      </c>
      <c r="Z466" s="8">
        <v>16681.3</v>
      </c>
      <c r="AA466" s="26"/>
      <c r="AB466" s="26"/>
      <c r="AC466" s="26"/>
      <c r="AD466" s="26"/>
      <c r="AE466" s="26"/>
      <c r="AF466" s="26"/>
    </row>
    <row r="467" spans="1:32" ht="45">
      <c r="A467" s="2"/>
      <c r="B467" s="7" t="s">
        <v>897</v>
      </c>
      <c r="C467" s="7" t="s">
        <v>933</v>
      </c>
      <c r="D467" s="7" t="s">
        <v>28</v>
      </c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 t="s">
        <v>331</v>
      </c>
      <c r="W467" s="2">
        <v>40108892</v>
      </c>
      <c r="X467" s="16">
        <v>43420</v>
      </c>
      <c r="Y467" s="2">
        <v>568</v>
      </c>
      <c r="Z467" s="8">
        <v>2320.56</v>
      </c>
      <c r="AA467" s="26"/>
      <c r="AB467" s="26"/>
      <c r="AC467" s="26"/>
      <c r="AD467" s="26"/>
      <c r="AE467" s="26"/>
      <c r="AF467" s="26"/>
    </row>
    <row r="468" spans="1:32" ht="135">
      <c r="A468" s="2"/>
      <c r="B468" s="7" t="s">
        <v>889</v>
      </c>
      <c r="C468" s="7" t="s">
        <v>927</v>
      </c>
      <c r="D468" s="7" t="s">
        <v>42</v>
      </c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 t="s">
        <v>799</v>
      </c>
      <c r="W468" s="2">
        <v>726748</v>
      </c>
      <c r="X468" s="16">
        <v>43420</v>
      </c>
      <c r="Y468" s="2">
        <v>569</v>
      </c>
      <c r="Z468" s="8">
        <v>5125.5</v>
      </c>
      <c r="AA468" s="26"/>
      <c r="AB468" s="26"/>
      <c r="AC468" s="26"/>
      <c r="AD468" s="26"/>
      <c r="AE468" s="26"/>
      <c r="AF468" s="26"/>
    </row>
    <row r="469" spans="1:32" ht="30">
      <c r="A469" s="2"/>
      <c r="B469" s="7" t="s">
        <v>888</v>
      </c>
      <c r="C469" s="7" t="s">
        <v>926</v>
      </c>
      <c r="D469" s="7" t="s">
        <v>22</v>
      </c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 t="s">
        <v>191</v>
      </c>
      <c r="W469" s="2">
        <v>3272406810</v>
      </c>
      <c r="X469" s="16">
        <v>43420</v>
      </c>
      <c r="Y469" s="2">
        <v>570</v>
      </c>
      <c r="Z469" s="8">
        <v>15490</v>
      </c>
      <c r="AA469" s="26"/>
      <c r="AB469" s="26"/>
      <c r="AC469" s="26"/>
      <c r="AD469" s="26"/>
      <c r="AE469" s="26"/>
      <c r="AF469" s="26"/>
    </row>
    <row r="470" spans="1:32" ht="30">
      <c r="A470" s="2"/>
      <c r="B470" s="7" t="s">
        <v>890</v>
      </c>
      <c r="C470" s="7" t="s">
        <v>928</v>
      </c>
      <c r="D470" s="7" t="s">
        <v>22</v>
      </c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 t="s">
        <v>191</v>
      </c>
      <c r="W470" s="2">
        <v>3272406810</v>
      </c>
      <c r="X470" s="16">
        <v>43420</v>
      </c>
      <c r="Y470" s="2">
        <v>571</v>
      </c>
      <c r="Z470" s="8">
        <v>9850</v>
      </c>
      <c r="AA470" s="26"/>
      <c r="AB470" s="26"/>
      <c r="AC470" s="26"/>
      <c r="AD470" s="26"/>
      <c r="AE470" s="26"/>
      <c r="AF470" s="26"/>
    </row>
    <row r="471" spans="1:32" ht="30">
      <c r="A471" s="2"/>
      <c r="B471" s="7" t="s">
        <v>892</v>
      </c>
      <c r="C471" s="7" t="s">
        <v>499</v>
      </c>
      <c r="D471" s="7" t="s">
        <v>754</v>
      </c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 t="s">
        <v>501</v>
      </c>
      <c r="W471" s="2">
        <v>2976512338</v>
      </c>
      <c r="X471" s="16">
        <v>43423</v>
      </c>
      <c r="Y471" s="2">
        <v>576</v>
      </c>
      <c r="Z471" s="8">
        <v>2194.8</v>
      </c>
      <c r="AA471" s="26"/>
      <c r="AB471" s="26"/>
      <c r="AC471" s="26"/>
      <c r="AD471" s="26"/>
      <c r="AE471" s="26"/>
      <c r="AF471" s="26"/>
    </row>
    <row r="472" spans="1:32" ht="45">
      <c r="A472" s="2"/>
      <c r="B472" s="7" t="s">
        <v>985</v>
      </c>
      <c r="C472" s="7" t="s">
        <v>986</v>
      </c>
      <c r="D472" s="7" t="s">
        <v>986</v>
      </c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 t="s">
        <v>1042</v>
      </c>
      <c r="W472" s="2">
        <v>39315753</v>
      </c>
      <c r="X472" s="16">
        <v>43424</v>
      </c>
      <c r="Y472" s="2">
        <v>579</v>
      </c>
      <c r="Z472" s="8">
        <v>1100</v>
      </c>
      <c r="AA472" s="26"/>
      <c r="AB472" s="26"/>
      <c r="AC472" s="26"/>
      <c r="AD472" s="26"/>
      <c r="AE472" s="26"/>
      <c r="AF472" s="26"/>
    </row>
    <row r="473" spans="1:32" ht="60">
      <c r="A473" s="2"/>
      <c r="B473" s="7" t="s">
        <v>1027</v>
      </c>
      <c r="C473" s="7" t="s">
        <v>1028</v>
      </c>
      <c r="D473" s="7" t="s">
        <v>1028</v>
      </c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 t="s">
        <v>1043</v>
      </c>
      <c r="W473" s="2">
        <v>2354214433</v>
      </c>
      <c r="X473" s="16">
        <v>43424</v>
      </c>
      <c r="Y473" s="2">
        <v>580</v>
      </c>
      <c r="Z473" s="8">
        <v>83262.35</v>
      </c>
      <c r="AA473" s="26"/>
      <c r="AB473" s="26"/>
      <c r="AC473" s="26"/>
      <c r="AD473" s="26"/>
      <c r="AE473" s="26"/>
      <c r="AF473" s="26"/>
    </row>
    <row r="474" spans="1:32" ht="30">
      <c r="A474" s="2"/>
      <c r="B474" s="7" t="s">
        <v>981</v>
      </c>
      <c r="C474" s="7" t="s">
        <v>982</v>
      </c>
      <c r="D474" s="7" t="s">
        <v>982</v>
      </c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 t="s">
        <v>1044</v>
      </c>
      <c r="W474" s="2">
        <v>1977607</v>
      </c>
      <c r="X474" s="16">
        <v>43424</v>
      </c>
      <c r="Y474" s="2">
        <v>581</v>
      </c>
      <c r="Z474" s="8">
        <v>401.04</v>
      </c>
      <c r="AA474" s="26"/>
      <c r="AB474" s="26"/>
      <c r="AC474" s="26"/>
      <c r="AD474" s="26"/>
      <c r="AE474" s="26"/>
      <c r="AF474" s="26"/>
    </row>
    <row r="475" spans="1:32" ht="30">
      <c r="A475" s="2"/>
      <c r="B475" s="7" t="s">
        <v>1007</v>
      </c>
      <c r="C475" s="7" t="s">
        <v>957</v>
      </c>
      <c r="D475" s="7" t="s">
        <v>957</v>
      </c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 t="s">
        <v>1045</v>
      </c>
      <c r="W475" s="2">
        <v>32490244</v>
      </c>
      <c r="X475" s="16">
        <v>43424</v>
      </c>
      <c r="Y475" s="2">
        <v>582</v>
      </c>
      <c r="Z475" s="8">
        <v>10000</v>
      </c>
      <c r="AA475" s="26"/>
      <c r="AB475" s="26"/>
      <c r="AC475" s="26"/>
      <c r="AD475" s="26"/>
      <c r="AE475" s="26"/>
      <c r="AF475" s="26"/>
    </row>
    <row r="476" spans="1:32" ht="105">
      <c r="A476" s="2"/>
      <c r="B476" s="7" t="s">
        <v>1025</v>
      </c>
      <c r="C476" s="7" t="s">
        <v>1026</v>
      </c>
      <c r="D476" s="7" t="s">
        <v>1026</v>
      </c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 t="s">
        <v>1046</v>
      </c>
      <c r="W476" s="2">
        <v>33909174</v>
      </c>
      <c r="X476" s="16">
        <v>43424</v>
      </c>
      <c r="Y476" s="2">
        <v>583</v>
      </c>
      <c r="Z476" s="8">
        <v>81518</v>
      </c>
      <c r="AA476" s="26"/>
      <c r="AB476" s="26"/>
      <c r="AC476" s="26"/>
      <c r="AD476" s="26"/>
      <c r="AE476" s="26"/>
      <c r="AF476" s="26"/>
    </row>
    <row r="477" spans="1:32" ht="60">
      <c r="A477" s="2"/>
      <c r="B477" s="7"/>
      <c r="C477" s="11" t="s">
        <v>1250</v>
      </c>
      <c r="D477" s="7" t="s">
        <v>21</v>
      </c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 t="s">
        <v>219</v>
      </c>
      <c r="W477" s="1">
        <v>32490244</v>
      </c>
      <c r="X477" s="16">
        <v>43424</v>
      </c>
      <c r="Y477" s="2">
        <v>585</v>
      </c>
      <c r="Z477" s="8">
        <v>-12792</v>
      </c>
      <c r="AA477" s="26"/>
      <c r="AB477" s="26"/>
      <c r="AC477" s="26"/>
      <c r="AD477" s="26"/>
      <c r="AE477" s="26"/>
      <c r="AF477" s="26"/>
    </row>
    <row r="478" spans="1:32" ht="90">
      <c r="A478" s="2"/>
      <c r="B478" s="7" t="s">
        <v>1033</v>
      </c>
      <c r="C478" s="7" t="s">
        <v>1034</v>
      </c>
      <c r="D478" s="7" t="s">
        <v>1034</v>
      </c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 t="s">
        <v>1047</v>
      </c>
      <c r="W478" s="2">
        <v>3273118294</v>
      </c>
      <c r="X478" s="16">
        <v>43426</v>
      </c>
      <c r="Y478" s="2">
        <v>586</v>
      </c>
      <c r="Z478" s="8">
        <v>126945</v>
      </c>
      <c r="AA478" s="26"/>
      <c r="AB478" s="26"/>
      <c r="AC478" s="26"/>
      <c r="AD478" s="26"/>
      <c r="AE478" s="26"/>
      <c r="AF478" s="26"/>
    </row>
    <row r="479" spans="1:32" ht="90">
      <c r="A479" s="2"/>
      <c r="B479" s="7" t="s">
        <v>1040</v>
      </c>
      <c r="C479" s="7" t="s">
        <v>1041</v>
      </c>
      <c r="D479" s="7" t="s">
        <v>1041</v>
      </c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 t="s">
        <v>1048</v>
      </c>
      <c r="W479" s="2">
        <v>32805994</v>
      </c>
      <c r="X479" s="16">
        <v>43426</v>
      </c>
      <c r="Y479" s="2">
        <v>587</v>
      </c>
      <c r="Z479" s="8">
        <v>1335036</v>
      </c>
      <c r="AA479" s="26"/>
      <c r="AB479" s="26"/>
      <c r="AC479" s="26"/>
      <c r="AD479" s="26"/>
      <c r="AE479" s="26"/>
      <c r="AF479" s="26"/>
    </row>
    <row r="480" spans="1:32" ht="30">
      <c r="A480" s="2"/>
      <c r="B480" s="7" t="s">
        <v>979</v>
      </c>
      <c r="C480" s="7" t="s">
        <v>980</v>
      </c>
      <c r="D480" s="7" t="s">
        <v>980</v>
      </c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 t="s">
        <v>1045</v>
      </c>
      <c r="W480" s="2">
        <v>32490244</v>
      </c>
      <c r="X480" s="16">
        <v>43427</v>
      </c>
      <c r="Y480" s="2">
        <v>588</v>
      </c>
      <c r="Z480" s="8">
        <v>294</v>
      </c>
      <c r="AA480" s="26"/>
      <c r="AB480" s="26"/>
      <c r="AC480" s="26"/>
      <c r="AD480" s="26"/>
      <c r="AE480" s="26"/>
      <c r="AF480" s="26"/>
    </row>
    <row r="481" spans="1:32" ht="30">
      <c r="A481" s="2"/>
      <c r="B481" s="7" t="s">
        <v>976</v>
      </c>
      <c r="C481" s="7" t="s">
        <v>977</v>
      </c>
      <c r="D481" s="7" t="s">
        <v>977</v>
      </c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 t="s">
        <v>1045</v>
      </c>
      <c r="W481" s="2">
        <v>32490244</v>
      </c>
      <c r="X481" s="16">
        <v>43427</v>
      </c>
      <c r="Y481" s="2">
        <v>589</v>
      </c>
      <c r="Z481" s="8">
        <v>130.2</v>
      </c>
      <c r="AA481" s="26"/>
      <c r="AB481" s="26"/>
      <c r="AC481" s="26"/>
      <c r="AD481" s="26"/>
      <c r="AE481" s="26"/>
      <c r="AF481" s="26"/>
    </row>
    <row r="482" spans="1:32" ht="30">
      <c r="A482" s="2"/>
      <c r="B482" s="7" t="s">
        <v>978</v>
      </c>
      <c r="C482" s="7" t="s">
        <v>499</v>
      </c>
      <c r="D482" s="7" t="s">
        <v>499</v>
      </c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1" t="s">
        <v>1196</v>
      </c>
      <c r="W482" s="19" t="s">
        <v>1197</v>
      </c>
      <c r="X482" s="16">
        <v>43427</v>
      </c>
      <c r="Y482" s="2">
        <v>590</v>
      </c>
      <c r="Z482" s="8">
        <v>201.6</v>
      </c>
      <c r="AA482" s="26"/>
      <c r="AB482" s="26"/>
      <c r="AC482" s="26"/>
      <c r="AD482" s="26"/>
      <c r="AE482" s="26"/>
      <c r="AF482" s="26"/>
    </row>
    <row r="483" spans="1:32" ht="30">
      <c r="A483" s="2"/>
      <c r="B483" s="7"/>
      <c r="C483" s="11" t="s">
        <v>1251</v>
      </c>
      <c r="D483" s="7" t="s">
        <v>484</v>
      </c>
      <c r="E483" s="8">
        <v>7360</v>
      </c>
      <c r="F483" s="3"/>
      <c r="G483" s="2"/>
      <c r="H483" s="1"/>
      <c r="I483" s="4"/>
      <c r="J483" s="2"/>
      <c r="K483" s="1"/>
      <c r="L483" s="4"/>
      <c r="M483" s="2"/>
      <c r="N483" s="2"/>
      <c r="O483" s="2"/>
      <c r="P483" s="2"/>
      <c r="Q483" s="4"/>
      <c r="R483" s="4"/>
      <c r="S483" s="2"/>
      <c r="T483" s="2"/>
      <c r="U483" s="2"/>
      <c r="V483" s="2" t="s">
        <v>503</v>
      </c>
      <c r="W483" s="1">
        <v>2129709486</v>
      </c>
      <c r="X483" s="16">
        <v>43427</v>
      </c>
      <c r="Y483" s="2">
        <v>591</v>
      </c>
      <c r="Z483" s="4">
        <v>-5000</v>
      </c>
      <c r="AA483" s="26"/>
      <c r="AB483" s="26"/>
      <c r="AC483" s="26"/>
      <c r="AD483" s="26"/>
      <c r="AE483" s="26"/>
      <c r="AF483" s="26"/>
    </row>
    <row r="484" spans="1:32" ht="30">
      <c r="A484" s="2"/>
      <c r="B484" s="7"/>
      <c r="C484" s="11" t="s">
        <v>1252</v>
      </c>
      <c r="D484" s="7" t="s">
        <v>512</v>
      </c>
      <c r="E484" s="8">
        <v>1250</v>
      </c>
      <c r="F484" s="3"/>
      <c r="G484" s="2"/>
      <c r="H484" s="1"/>
      <c r="I484" s="4"/>
      <c r="J484" s="2"/>
      <c r="K484" s="1"/>
      <c r="L484" s="4"/>
      <c r="M484" s="2"/>
      <c r="N484" s="2"/>
      <c r="O484" s="2"/>
      <c r="P484" s="2"/>
      <c r="Q484" s="4"/>
      <c r="R484" s="4"/>
      <c r="S484" s="2"/>
      <c r="T484" s="2"/>
      <c r="U484" s="2"/>
      <c r="V484" s="2" t="s">
        <v>503</v>
      </c>
      <c r="W484" s="1">
        <v>2129709486</v>
      </c>
      <c r="X484" s="16">
        <v>43427</v>
      </c>
      <c r="Y484" s="2">
        <v>592</v>
      </c>
      <c r="Z484" s="4">
        <v>-865</v>
      </c>
      <c r="AA484" s="26"/>
      <c r="AB484" s="26"/>
      <c r="AC484" s="26"/>
      <c r="AD484" s="26"/>
      <c r="AE484" s="26"/>
      <c r="AF484" s="26"/>
    </row>
    <row r="485" spans="1:32" ht="45">
      <c r="A485" s="2"/>
      <c r="B485" s="7"/>
      <c r="C485" s="11" t="s">
        <v>1253</v>
      </c>
      <c r="D485" s="2" t="s">
        <v>8</v>
      </c>
      <c r="E485" s="2" t="s">
        <v>125</v>
      </c>
      <c r="F485" s="3">
        <v>43152</v>
      </c>
      <c r="G485" s="2" t="s">
        <v>246</v>
      </c>
      <c r="H485" s="1">
        <v>1</v>
      </c>
      <c r="I485" s="4">
        <v>110250</v>
      </c>
      <c r="J485" s="2" t="s">
        <v>158</v>
      </c>
      <c r="K485" s="1">
        <v>21000</v>
      </c>
      <c r="L485" s="4">
        <v>5.25</v>
      </c>
      <c r="M485" s="2" t="s">
        <v>56</v>
      </c>
      <c r="N485" s="2" t="s">
        <v>161</v>
      </c>
      <c r="O485" s="2" t="s">
        <v>77</v>
      </c>
      <c r="P485" s="2" t="s">
        <v>161</v>
      </c>
      <c r="Q485" s="4">
        <v>110250</v>
      </c>
      <c r="R485" s="4">
        <v>5.25</v>
      </c>
      <c r="S485" s="2"/>
      <c r="T485" s="2"/>
      <c r="U485" s="2"/>
      <c r="V485" s="2" t="s">
        <v>244</v>
      </c>
      <c r="W485" s="1">
        <v>22178632</v>
      </c>
      <c r="X485" s="16">
        <v>43427</v>
      </c>
      <c r="Y485" s="2">
        <v>593</v>
      </c>
      <c r="Z485" s="4">
        <v>-30125</v>
      </c>
      <c r="AA485" s="26"/>
      <c r="AB485" s="26"/>
      <c r="AC485" s="26"/>
      <c r="AD485" s="26"/>
      <c r="AE485" s="26"/>
      <c r="AF485" s="26"/>
    </row>
    <row r="486" spans="1:32" ht="30">
      <c r="A486" s="2"/>
      <c r="B486" s="7"/>
      <c r="C486" s="11" t="s">
        <v>1254</v>
      </c>
      <c r="D486" s="7" t="s">
        <v>511</v>
      </c>
      <c r="E486" s="8">
        <v>10450</v>
      </c>
      <c r="F486" s="3"/>
      <c r="G486" s="2"/>
      <c r="H486" s="1"/>
      <c r="I486" s="4"/>
      <c r="J486" s="2"/>
      <c r="K486" s="1"/>
      <c r="L486" s="4"/>
      <c r="M486" s="2"/>
      <c r="N486" s="2"/>
      <c r="O486" s="2"/>
      <c r="P486" s="2"/>
      <c r="Q486" s="4"/>
      <c r="R486" s="4"/>
      <c r="S486" s="2"/>
      <c r="T486" s="2"/>
      <c r="U486" s="2"/>
      <c r="V486" s="2" t="s">
        <v>503</v>
      </c>
      <c r="W486" s="1">
        <v>2129709486</v>
      </c>
      <c r="X486" s="16">
        <v>43427</v>
      </c>
      <c r="Y486" s="2">
        <v>594</v>
      </c>
      <c r="Z486" s="4">
        <v>-9405</v>
      </c>
      <c r="AA486" s="26"/>
      <c r="AB486" s="26"/>
      <c r="AC486" s="26"/>
      <c r="AD486" s="26"/>
      <c r="AE486" s="26"/>
      <c r="AF486" s="26"/>
    </row>
    <row r="487" spans="1:32" ht="30">
      <c r="A487" s="2"/>
      <c r="B487" s="7"/>
      <c r="C487" s="11" t="s">
        <v>1256</v>
      </c>
      <c r="D487" s="7" t="s">
        <v>509</v>
      </c>
      <c r="E487" s="8">
        <v>550</v>
      </c>
      <c r="F487" s="3"/>
      <c r="G487" s="2"/>
      <c r="H487" s="1"/>
      <c r="I487" s="4"/>
      <c r="J487" s="2"/>
      <c r="K487" s="1"/>
      <c r="L487" s="4"/>
      <c r="M487" s="2"/>
      <c r="N487" s="2"/>
      <c r="O487" s="2"/>
      <c r="P487" s="2"/>
      <c r="Q487" s="4"/>
      <c r="R487" s="4"/>
      <c r="S487" s="2"/>
      <c r="T487" s="2"/>
      <c r="U487" s="2"/>
      <c r="V487" s="2" t="s">
        <v>503</v>
      </c>
      <c r="W487" s="1">
        <v>2129709486</v>
      </c>
      <c r="X487" s="16">
        <v>43427</v>
      </c>
      <c r="Y487" s="2">
        <v>595</v>
      </c>
      <c r="Z487" s="4">
        <v>-495</v>
      </c>
      <c r="AA487" s="26"/>
      <c r="AB487" s="26"/>
      <c r="AC487" s="26"/>
      <c r="AD487" s="26"/>
      <c r="AE487" s="26"/>
      <c r="AF487" s="26"/>
    </row>
    <row r="488" spans="1:32" ht="30">
      <c r="A488" s="2"/>
      <c r="B488" s="7"/>
      <c r="C488" s="11" t="s">
        <v>1255</v>
      </c>
      <c r="D488" s="7" t="s">
        <v>326</v>
      </c>
      <c r="E488" s="8">
        <v>2880</v>
      </c>
      <c r="F488" s="3"/>
      <c r="G488" s="2"/>
      <c r="H488" s="1"/>
      <c r="I488" s="4"/>
      <c r="J488" s="2"/>
      <c r="K488" s="1"/>
      <c r="L488" s="4"/>
      <c r="M488" s="2"/>
      <c r="N488" s="2"/>
      <c r="O488" s="2"/>
      <c r="P488" s="2"/>
      <c r="Q488" s="4"/>
      <c r="R488" s="4"/>
      <c r="S488" s="2"/>
      <c r="T488" s="2"/>
      <c r="U488" s="2"/>
      <c r="V488" s="2" t="s">
        <v>503</v>
      </c>
      <c r="W488" s="1">
        <v>2129709486</v>
      </c>
      <c r="X488" s="16">
        <v>43427</v>
      </c>
      <c r="Y488" s="2">
        <v>596</v>
      </c>
      <c r="Z488" s="4">
        <v>-1500</v>
      </c>
      <c r="AA488" s="26"/>
      <c r="AB488" s="26"/>
      <c r="AC488" s="26"/>
      <c r="AD488" s="26"/>
      <c r="AE488" s="26"/>
      <c r="AF488" s="26"/>
    </row>
    <row r="489" spans="1:32" ht="30">
      <c r="A489" s="2"/>
      <c r="B489" s="7" t="s">
        <v>987</v>
      </c>
      <c r="C489" s="7" t="s">
        <v>988</v>
      </c>
      <c r="D489" s="7" t="s">
        <v>988</v>
      </c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 t="s">
        <v>1049</v>
      </c>
      <c r="W489" s="2">
        <v>2396305683</v>
      </c>
      <c r="X489" s="16">
        <v>43431</v>
      </c>
      <c r="Y489" s="2">
        <v>599</v>
      </c>
      <c r="Z489" s="8">
        <v>1200</v>
      </c>
      <c r="AA489" s="26"/>
      <c r="AB489" s="26"/>
      <c r="AC489" s="26"/>
      <c r="AD489" s="26"/>
      <c r="AE489" s="26"/>
      <c r="AF489" s="26"/>
    </row>
    <row r="490" spans="1:32" ht="30">
      <c r="A490" s="2"/>
      <c r="B490" s="7" t="s">
        <v>983</v>
      </c>
      <c r="C490" s="7" t="s">
        <v>984</v>
      </c>
      <c r="D490" s="7" t="s">
        <v>984</v>
      </c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 t="s">
        <v>1045</v>
      </c>
      <c r="W490" s="2">
        <v>32490244</v>
      </c>
      <c r="X490" s="16">
        <v>43431</v>
      </c>
      <c r="Y490" s="2">
        <v>600</v>
      </c>
      <c r="Z490" s="8">
        <v>537.96</v>
      </c>
      <c r="AA490" s="26"/>
      <c r="AB490" s="26"/>
      <c r="AC490" s="26"/>
      <c r="AD490" s="26"/>
      <c r="AE490" s="26"/>
      <c r="AF490" s="26"/>
    </row>
    <row r="491" spans="1:32" ht="30">
      <c r="A491" s="2"/>
      <c r="B491" s="7" t="s">
        <v>1009</v>
      </c>
      <c r="C491" s="7" t="s">
        <v>1010</v>
      </c>
      <c r="D491" s="7" t="s">
        <v>1010</v>
      </c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 t="s">
        <v>1050</v>
      </c>
      <c r="W491" s="2">
        <v>36498231</v>
      </c>
      <c r="X491" s="16">
        <v>43433</v>
      </c>
      <c r="Y491" s="2">
        <v>608</v>
      </c>
      <c r="Z491" s="8">
        <v>13998.1</v>
      </c>
      <c r="AA491" s="26"/>
      <c r="AB491" s="26"/>
      <c r="AC491" s="26"/>
      <c r="AD491" s="26"/>
      <c r="AE491" s="26"/>
      <c r="AF491" s="26"/>
    </row>
    <row r="492" spans="1:32" ht="90">
      <c r="A492" s="2"/>
      <c r="B492" s="7" t="s">
        <v>999</v>
      </c>
      <c r="C492" s="7" t="s">
        <v>1000</v>
      </c>
      <c r="D492" s="7" t="s">
        <v>1000</v>
      </c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 t="s">
        <v>59</v>
      </c>
      <c r="W492" s="2">
        <v>2945518312</v>
      </c>
      <c r="X492" s="16">
        <v>43433</v>
      </c>
      <c r="Y492" s="2">
        <v>609</v>
      </c>
      <c r="Z492" s="8">
        <v>6500</v>
      </c>
      <c r="AA492" s="26"/>
      <c r="AB492" s="26"/>
      <c r="AC492" s="26"/>
      <c r="AD492" s="26"/>
      <c r="AE492" s="26"/>
      <c r="AF492" s="26"/>
    </row>
    <row r="493" spans="1:32" ht="105">
      <c r="A493" s="2"/>
      <c r="B493" s="7" t="s">
        <v>1011</v>
      </c>
      <c r="C493" s="7" t="s">
        <v>1012</v>
      </c>
      <c r="D493" s="7" t="s">
        <v>1012</v>
      </c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 t="s">
        <v>534</v>
      </c>
      <c r="W493" s="2">
        <v>32477129</v>
      </c>
      <c r="X493" s="16">
        <v>43433</v>
      </c>
      <c r="Y493" s="2">
        <v>610</v>
      </c>
      <c r="Z493" s="8">
        <v>16891.85</v>
      </c>
      <c r="AA493" s="26"/>
      <c r="AB493" s="26"/>
      <c r="AC493" s="26"/>
      <c r="AD493" s="26"/>
      <c r="AE493" s="26"/>
      <c r="AF493" s="26"/>
    </row>
    <row r="494" spans="1:32" ht="75">
      <c r="A494" s="2"/>
      <c r="B494" s="7" t="s">
        <v>1005</v>
      </c>
      <c r="C494" s="7" t="s">
        <v>1006</v>
      </c>
      <c r="D494" s="7" t="s">
        <v>1006</v>
      </c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 t="s">
        <v>59</v>
      </c>
      <c r="W494" s="2">
        <v>2945518312</v>
      </c>
      <c r="X494" s="16">
        <v>43433</v>
      </c>
      <c r="Y494" s="2">
        <v>611</v>
      </c>
      <c r="Z494" s="8">
        <v>8400</v>
      </c>
      <c r="AA494" s="26"/>
      <c r="AB494" s="26"/>
      <c r="AC494" s="26"/>
      <c r="AD494" s="26"/>
      <c r="AE494" s="26"/>
      <c r="AF494" s="26"/>
    </row>
    <row r="495" spans="1:32" ht="30">
      <c r="A495" s="2"/>
      <c r="B495" s="7" t="s">
        <v>992</v>
      </c>
      <c r="C495" s="7" t="s">
        <v>993</v>
      </c>
      <c r="D495" s="7" t="s">
        <v>993</v>
      </c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 t="s">
        <v>1051</v>
      </c>
      <c r="W495" s="2">
        <v>914852</v>
      </c>
      <c r="X495" s="16">
        <v>43433</v>
      </c>
      <c r="Y495" s="2">
        <v>612</v>
      </c>
      <c r="Z495" s="8">
        <v>2895</v>
      </c>
      <c r="AA495" s="26"/>
      <c r="AB495" s="26"/>
      <c r="AC495" s="26"/>
      <c r="AD495" s="26"/>
      <c r="AE495" s="26"/>
      <c r="AF495" s="26"/>
    </row>
    <row r="496" spans="1:32" ht="30">
      <c r="A496" s="2"/>
      <c r="B496" s="7" t="s">
        <v>994</v>
      </c>
      <c r="C496" s="7" t="s">
        <v>995</v>
      </c>
      <c r="D496" s="7" t="s">
        <v>995</v>
      </c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 t="s">
        <v>1052</v>
      </c>
      <c r="W496" s="2">
        <v>3325203191</v>
      </c>
      <c r="X496" s="16">
        <v>43434</v>
      </c>
      <c r="Y496" s="2">
        <v>613</v>
      </c>
      <c r="Z496" s="8">
        <v>2970</v>
      </c>
      <c r="AA496" s="26"/>
      <c r="AB496" s="26"/>
      <c r="AC496" s="26"/>
      <c r="AD496" s="26"/>
      <c r="AE496" s="26"/>
      <c r="AF496" s="26"/>
    </row>
    <row r="497" spans="1:32" ht="30">
      <c r="A497" s="2"/>
      <c r="B497" s="7" t="s">
        <v>1018</v>
      </c>
      <c r="C497" s="7" t="s">
        <v>1019</v>
      </c>
      <c r="D497" s="7" t="s">
        <v>1019</v>
      </c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 t="s">
        <v>1053</v>
      </c>
      <c r="W497" s="2">
        <v>3163208572</v>
      </c>
      <c r="X497" s="16">
        <v>43434</v>
      </c>
      <c r="Y497" s="2">
        <v>614</v>
      </c>
      <c r="Z497" s="8">
        <v>47400</v>
      </c>
      <c r="AA497" s="26"/>
      <c r="AB497" s="26"/>
      <c r="AC497" s="26"/>
      <c r="AD497" s="26"/>
      <c r="AE497" s="26"/>
      <c r="AF497" s="26"/>
    </row>
    <row r="498" spans="1:32" ht="30">
      <c r="A498" s="2"/>
      <c r="B498" s="7" t="s">
        <v>1021</v>
      </c>
      <c r="C498" s="7" t="s">
        <v>1022</v>
      </c>
      <c r="D498" s="7" t="s">
        <v>1022</v>
      </c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 t="s">
        <v>1053</v>
      </c>
      <c r="W498" s="2">
        <v>3163208572</v>
      </c>
      <c r="X498" s="16">
        <v>43434</v>
      </c>
      <c r="Y498" s="2">
        <v>615</v>
      </c>
      <c r="Z498" s="8">
        <v>52100</v>
      </c>
      <c r="AA498" s="26"/>
      <c r="AB498" s="26"/>
      <c r="AC498" s="26"/>
      <c r="AD498" s="26"/>
      <c r="AE498" s="26"/>
      <c r="AF498" s="26"/>
    </row>
    <row r="499" spans="1:32" ht="30">
      <c r="A499" s="23"/>
      <c r="B499" s="42"/>
      <c r="C499" s="42" t="s">
        <v>1257</v>
      </c>
      <c r="D499" s="44" t="s">
        <v>41</v>
      </c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 t="s">
        <v>876</v>
      </c>
      <c r="W499" s="23">
        <v>32805994</v>
      </c>
      <c r="X499" s="45">
        <v>43434</v>
      </c>
      <c r="Y499" s="23">
        <v>616</v>
      </c>
      <c r="Z499" s="46">
        <v>-4218.95</v>
      </c>
      <c r="AA499" s="26"/>
      <c r="AB499" s="26"/>
      <c r="AC499" s="26"/>
      <c r="AD499" s="26"/>
      <c r="AE499" s="26"/>
      <c r="AF499" s="26"/>
    </row>
    <row r="500" spans="1:32" ht="135">
      <c r="A500" s="2"/>
      <c r="B500" s="7" t="s">
        <v>997</v>
      </c>
      <c r="C500" s="7" t="s">
        <v>998</v>
      </c>
      <c r="D500" s="7" t="s">
        <v>998</v>
      </c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 t="s">
        <v>876</v>
      </c>
      <c r="W500" s="2">
        <v>32805994</v>
      </c>
      <c r="X500" s="16">
        <v>43434</v>
      </c>
      <c r="Y500" s="2">
        <v>617</v>
      </c>
      <c r="Z500" s="12">
        <v>4218.95</v>
      </c>
      <c r="AA500" s="26"/>
      <c r="AB500" s="26"/>
      <c r="AC500" s="26"/>
      <c r="AD500" s="26"/>
      <c r="AE500" s="26"/>
      <c r="AF500" s="26"/>
    </row>
    <row r="501" spans="1:32" ht="105">
      <c r="A501" s="2"/>
      <c r="B501" s="7" t="s">
        <v>1035</v>
      </c>
      <c r="C501" s="7" t="s">
        <v>1036</v>
      </c>
      <c r="D501" s="7" t="s">
        <v>1036</v>
      </c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 t="s">
        <v>1054</v>
      </c>
      <c r="W501" s="2">
        <v>22190679</v>
      </c>
      <c r="X501" s="16">
        <v>43434</v>
      </c>
      <c r="Y501" s="2">
        <v>618</v>
      </c>
      <c r="Z501" s="8">
        <v>207515.98</v>
      </c>
      <c r="AA501" s="26"/>
      <c r="AB501" s="26"/>
      <c r="AC501" s="26"/>
      <c r="AD501" s="26"/>
      <c r="AE501" s="26"/>
      <c r="AF501" s="26"/>
    </row>
    <row r="502" spans="1:32" ht="120">
      <c r="A502" s="2"/>
      <c r="B502" s="7" t="s">
        <v>1030</v>
      </c>
      <c r="C502" s="7" t="s">
        <v>1031</v>
      </c>
      <c r="D502" s="7" t="s">
        <v>1031</v>
      </c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 t="s">
        <v>1055</v>
      </c>
      <c r="W502" s="2">
        <v>2184820551</v>
      </c>
      <c r="X502" s="16">
        <v>43434</v>
      </c>
      <c r="Y502" s="2">
        <v>619</v>
      </c>
      <c r="Z502" s="8">
        <v>110596.49</v>
      </c>
      <c r="AA502" s="26"/>
      <c r="AB502" s="26"/>
      <c r="AC502" s="26"/>
      <c r="AD502" s="26"/>
      <c r="AE502" s="26"/>
      <c r="AF502" s="26"/>
    </row>
    <row r="503" spans="1:32" ht="30">
      <c r="A503" s="23"/>
      <c r="B503" s="42"/>
      <c r="C503" s="42" t="s">
        <v>1056</v>
      </c>
      <c r="D503" s="42" t="s">
        <v>27</v>
      </c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 t="s">
        <v>794</v>
      </c>
      <c r="W503" s="23">
        <v>32636416</v>
      </c>
      <c r="X503" s="45">
        <v>43434</v>
      </c>
      <c r="Y503" s="23">
        <v>620</v>
      </c>
      <c r="Z503" s="47">
        <v>-723507.76</v>
      </c>
      <c r="AA503" s="26"/>
      <c r="AB503" s="26"/>
      <c r="AC503" s="26"/>
      <c r="AD503" s="26"/>
      <c r="AE503" s="26"/>
      <c r="AF503" s="26"/>
    </row>
    <row r="504" spans="1:32" ht="30">
      <c r="A504" s="23"/>
      <c r="B504" s="42"/>
      <c r="C504" s="42" t="s">
        <v>1057</v>
      </c>
      <c r="D504" s="42" t="s">
        <v>27</v>
      </c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 t="s">
        <v>966</v>
      </c>
      <c r="W504" s="23">
        <v>20540715</v>
      </c>
      <c r="X504" s="45">
        <v>43434</v>
      </c>
      <c r="Y504" s="23">
        <v>621</v>
      </c>
      <c r="Z504" s="47">
        <v>-978562.41</v>
      </c>
      <c r="AA504" s="26"/>
      <c r="AB504" s="26"/>
      <c r="AC504" s="26"/>
      <c r="AD504" s="26"/>
      <c r="AE504" s="26"/>
      <c r="AF504" s="26"/>
    </row>
    <row r="505" spans="1:32" ht="30">
      <c r="A505" s="23"/>
      <c r="B505" s="42"/>
      <c r="C505" s="42" t="s">
        <v>1058</v>
      </c>
      <c r="D505" s="42" t="s">
        <v>27</v>
      </c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 t="s">
        <v>794</v>
      </c>
      <c r="W505" s="23">
        <v>32636416</v>
      </c>
      <c r="X505" s="45">
        <v>43434</v>
      </c>
      <c r="Y505" s="23">
        <v>622</v>
      </c>
      <c r="Z505" s="47">
        <v>-723508.06</v>
      </c>
      <c r="AA505" s="26"/>
      <c r="AB505" s="26"/>
      <c r="AC505" s="26"/>
      <c r="AD505" s="26"/>
      <c r="AE505" s="26"/>
      <c r="AF505" s="26"/>
    </row>
    <row r="506" spans="1:32" ht="30">
      <c r="A506" s="23"/>
      <c r="B506" s="42"/>
      <c r="C506" s="42" t="s">
        <v>1059</v>
      </c>
      <c r="D506" s="42" t="s">
        <v>27</v>
      </c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 t="s">
        <v>794</v>
      </c>
      <c r="W506" s="23">
        <v>32636416</v>
      </c>
      <c r="X506" s="45">
        <v>43434</v>
      </c>
      <c r="Y506" s="48">
        <v>623</v>
      </c>
      <c r="Z506" s="47">
        <v>-720758.61</v>
      </c>
      <c r="AA506" s="26"/>
      <c r="AB506" s="26"/>
      <c r="AC506" s="26"/>
      <c r="AD506" s="26"/>
      <c r="AE506" s="26"/>
      <c r="AF506" s="26"/>
    </row>
    <row r="507" spans="1:32" ht="30">
      <c r="A507" s="23"/>
      <c r="B507" s="42"/>
      <c r="C507" s="42" t="s">
        <v>1060</v>
      </c>
      <c r="D507" s="7" t="s">
        <v>42</v>
      </c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 t="s">
        <v>534</v>
      </c>
      <c r="W507" s="2">
        <v>32477129</v>
      </c>
      <c r="X507" s="45">
        <v>43434</v>
      </c>
      <c r="Y507" s="48">
        <v>624</v>
      </c>
      <c r="Z507" s="8">
        <v>-8301.49</v>
      </c>
      <c r="AA507" s="26"/>
      <c r="AB507" s="26"/>
      <c r="AC507" s="26"/>
      <c r="AD507" s="26"/>
      <c r="AE507" s="26"/>
      <c r="AF507" s="26"/>
    </row>
    <row r="508" spans="1:32" ht="30">
      <c r="A508" s="23"/>
      <c r="B508" s="42"/>
      <c r="C508" s="42" t="s">
        <v>1061</v>
      </c>
      <c r="D508" s="42" t="s">
        <v>42</v>
      </c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49" t="s">
        <v>534</v>
      </c>
      <c r="W508" s="49">
        <v>32477129</v>
      </c>
      <c r="X508" s="45">
        <v>43434</v>
      </c>
      <c r="Y508" s="23">
        <v>625</v>
      </c>
      <c r="Z508" s="47">
        <v>-8300.68</v>
      </c>
      <c r="AA508" s="26"/>
      <c r="AB508" s="26"/>
      <c r="AC508" s="26"/>
      <c r="AD508" s="26"/>
      <c r="AE508" s="26"/>
      <c r="AF508" s="26"/>
    </row>
    <row r="509" spans="1:32" ht="270">
      <c r="A509" s="2"/>
      <c r="B509" s="7" t="s">
        <v>1016</v>
      </c>
      <c r="C509" s="7" t="s">
        <v>1017</v>
      </c>
      <c r="D509" s="7" t="s">
        <v>44</v>
      </c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1" t="s">
        <v>1062</v>
      </c>
      <c r="W509" s="19" t="s">
        <v>1063</v>
      </c>
      <c r="X509" s="16">
        <v>43439</v>
      </c>
      <c r="Y509" s="2">
        <v>636</v>
      </c>
      <c r="Z509" s="8">
        <v>36019.17</v>
      </c>
      <c r="AA509" s="26"/>
      <c r="AB509" s="26"/>
      <c r="AC509" s="26"/>
      <c r="AD509" s="26"/>
      <c r="AE509" s="26"/>
      <c r="AF509" s="26"/>
    </row>
    <row r="510" spans="1:32" ht="120">
      <c r="A510" s="2"/>
      <c r="B510" s="7" t="s">
        <v>1003</v>
      </c>
      <c r="C510" s="7" t="s">
        <v>1004</v>
      </c>
      <c r="D510" s="7" t="s">
        <v>42</v>
      </c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1" t="s">
        <v>1064</v>
      </c>
      <c r="W510" s="19" t="s">
        <v>1065</v>
      </c>
      <c r="X510" s="16">
        <v>43441</v>
      </c>
      <c r="Y510" s="1">
        <v>637</v>
      </c>
      <c r="Z510" s="8">
        <v>8192.74</v>
      </c>
      <c r="AA510" s="26"/>
      <c r="AB510" s="26"/>
      <c r="AC510" s="26"/>
      <c r="AD510" s="26"/>
      <c r="AE510" s="26"/>
      <c r="AF510" s="26"/>
    </row>
    <row r="511" spans="1:32" ht="120">
      <c r="A511" s="2"/>
      <c r="B511" s="7" t="s">
        <v>1001</v>
      </c>
      <c r="C511" s="7" t="s">
        <v>1002</v>
      </c>
      <c r="D511" s="7" t="s">
        <v>41</v>
      </c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1" t="s">
        <v>1066</v>
      </c>
      <c r="W511" s="19" t="s">
        <v>1067</v>
      </c>
      <c r="X511" s="16">
        <v>43441</v>
      </c>
      <c r="Y511" s="1">
        <v>638</v>
      </c>
      <c r="Z511" s="8">
        <v>7503.16</v>
      </c>
      <c r="AA511" s="26"/>
      <c r="AB511" s="26"/>
      <c r="AC511" s="26"/>
      <c r="AD511" s="26"/>
      <c r="AE511" s="26"/>
      <c r="AF511" s="26"/>
    </row>
    <row r="512" spans="1:32" ht="105">
      <c r="A512" s="2"/>
      <c r="B512" s="7" t="s">
        <v>1038</v>
      </c>
      <c r="C512" s="7" t="s">
        <v>1039</v>
      </c>
      <c r="D512" s="7" t="s">
        <v>27</v>
      </c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1" t="s">
        <v>1068</v>
      </c>
      <c r="W512" s="19" t="s">
        <v>1069</v>
      </c>
      <c r="X512" s="16">
        <v>43441</v>
      </c>
      <c r="Y512" s="1">
        <v>639</v>
      </c>
      <c r="Z512" s="8">
        <v>558242.8</v>
      </c>
      <c r="AA512" s="26"/>
      <c r="AB512" s="26"/>
      <c r="AC512" s="26"/>
      <c r="AD512" s="26"/>
      <c r="AE512" s="26"/>
      <c r="AF512" s="26"/>
    </row>
    <row r="513" spans="1:32" ht="75">
      <c r="A513" s="2"/>
      <c r="B513" s="7" t="s">
        <v>1023</v>
      </c>
      <c r="C513" s="7" t="s">
        <v>1024</v>
      </c>
      <c r="D513" s="7" t="s">
        <v>1024</v>
      </c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1" t="s">
        <v>1070</v>
      </c>
      <c r="W513" s="19" t="s">
        <v>1071</v>
      </c>
      <c r="X513" s="16">
        <v>43441</v>
      </c>
      <c r="Y513" s="1">
        <v>640</v>
      </c>
      <c r="Z513" s="8">
        <v>75000</v>
      </c>
      <c r="AA513" s="26"/>
      <c r="AB513" s="26"/>
      <c r="AC513" s="26"/>
      <c r="AD513" s="26"/>
      <c r="AE513" s="26"/>
      <c r="AF513" s="26"/>
    </row>
    <row r="514" spans="1:32" ht="60">
      <c r="A514" s="2"/>
      <c r="B514" s="7" t="s">
        <v>1014</v>
      </c>
      <c r="C514" s="7" t="s">
        <v>1015</v>
      </c>
      <c r="D514" s="7" t="s">
        <v>18</v>
      </c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1" t="s">
        <v>1258</v>
      </c>
      <c r="W514" s="19" t="s">
        <v>1259</v>
      </c>
      <c r="X514" s="16">
        <v>43441</v>
      </c>
      <c r="Y514" s="23">
        <v>641</v>
      </c>
      <c r="Z514" s="8">
        <v>19876</v>
      </c>
      <c r="AA514" s="26"/>
      <c r="AB514" s="26"/>
      <c r="AC514" s="26"/>
      <c r="AD514" s="26"/>
      <c r="AE514" s="26"/>
      <c r="AF514" s="26"/>
    </row>
    <row r="515" spans="1:32" ht="75">
      <c r="A515" s="2"/>
      <c r="B515" s="7" t="s">
        <v>989</v>
      </c>
      <c r="C515" s="7" t="s">
        <v>990</v>
      </c>
      <c r="D515" s="7" t="s">
        <v>990</v>
      </c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1" t="s">
        <v>971</v>
      </c>
      <c r="W515" s="19" t="s">
        <v>1072</v>
      </c>
      <c r="X515" s="16">
        <v>43441</v>
      </c>
      <c r="Y515" s="1">
        <v>642</v>
      </c>
      <c r="Z515" s="8">
        <v>1495</v>
      </c>
      <c r="AA515" s="26"/>
      <c r="AB515" s="26"/>
      <c r="AC515" s="26"/>
      <c r="AD515" s="26"/>
      <c r="AE515" s="26"/>
      <c r="AF515" s="26"/>
    </row>
    <row r="516" spans="1:32" ht="60">
      <c r="A516" s="2"/>
      <c r="B516" s="7" t="s">
        <v>1124</v>
      </c>
      <c r="C516" s="7" t="s">
        <v>1184</v>
      </c>
      <c r="D516" s="7" t="s">
        <v>35</v>
      </c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1" t="s">
        <v>1073</v>
      </c>
      <c r="W516" s="19" t="s">
        <v>1074</v>
      </c>
      <c r="X516" s="16">
        <v>43445</v>
      </c>
      <c r="Y516" s="1">
        <v>643</v>
      </c>
      <c r="Z516" s="8">
        <v>5000</v>
      </c>
      <c r="AA516" s="26"/>
      <c r="AB516" s="26"/>
      <c r="AC516" s="26"/>
      <c r="AD516" s="26"/>
      <c r="AE516" s="26"/>
      <c r="AF516" s="26"/>
    </row>
    <row r="517" spans="1:32" ht="30">
      <c r="A517" s="1"/>
      <c r="B517" s="7" t="s">
        <v>1183</v>
      </c>
      <c r="C517" s="7" t="s">
        <v>525</v>
      </c>
      <c r="D517" s="7" t="s">
        <v>525</v>
      </c>
      <c r="E517" s="2"/>
      <c r="F517" s="3"/>
      <c r="G517" s="2"/>
      <c r="H517" s="1"/>
      <c r="I517" s="4"/>
      <c r="J517" s="2"/>
      <c r="K517" s="1"/>
      <c r="L517" s="4"/>
      <c r="M517" s="2"/>
      <c r="N517" s="2"/>
      <c r="O517" s="2"/>
      <c r="P517" s="2"/>
      <c r="Q517" s="4"/>
      <c r="R517" s="4"/>
      <c r="S517" s="2"/>
      <c r="T517" s="2"/>
      <c r="U517" s="2"/>
      <c r="V517" s="2" t="s">
        <v>527</v>
      </c>
      <c r="W517" s="1">
        <v>2465210413</v>
      </c>
      <c r="X517" s="16">
        <v>43445</v>
      </c>
      <c r="Y517" s="5">
        <v>644</v>
      </c>
      <c r="Z517" s="4">
        <v>1600</v>
      </c>
      <c r="AA517" s="26"/>
      <c r="AB517" s="26"/>
      <c r="AC517" s="26"/>
      <c r="AD517" s="26"/>
      <c r="AE517" s="26"/>
      <c r="AF517" s="26"/>
    </row>
    <row r="518" spans="1:32" ht="120">
      <c r="A518" s="2"/>
      <c r="B518" s="7" t="s">
        <v>1181</v>
      </c>
      <c r="C518" s="7" t="s">
        <v>1182</v>
      </c>
      <c r="D518" s="7" t="s">
        <v>27</v>
      </c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 t="s">
        <v>1191</v>
      </c>
      <c r="W518" s="2">
        <v>31603683</v>
      </c>
      <c r="X518" s="16">
        <v>43810</v>
      </c>
      <c r="Y518" s="2">
        <v>645</v>
      </c>
      <c r="Z518" s="8">
        <v>207037.6</v>
      </c>
      <c r="AA518" s="26"/>
      <c r="AB518" s="26"/>
      <c r="AC518" s="26"/>
      <c r="AD518" s="26"/>
      <c r="AE518" s="26"/>
      <c r="AF518" s="26"/>
    </row>
    <row r="519" spans="1:32" ht="105">
      <c r="A519" s="2"/>
      <c r="B519" s="7" t="s">
        <v>1179</v>
      </c>
      <c r="C519" s="7" t="s">
        <v>1180</v>
      </c>
      <c r="D519" s="7" t="s">
        <v>27</v>
      </c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1" t="s">
        <v>1192</v>
      </c>
      <c r="W519" s="19" t="s">
        <v>1075</v>
      </c>
      <c r="X519" s="16">
        <v>43445</v>
      </c>
      <c r="Y519" s="1">
        <v>646</v>
      </c>
      <c r="Z519" s="8">
        <v>135222.5</v>
      </c>
      <c r="AA519" s="26"/>
      <c r="AB519" s="26"/>
      <c r="AC519" s="26"/>
      <c r="AD519" s="26"/>
      <c r="AE519" s="26"/>
      <c r="AF519" s="26"/>
    </row>
    <row r="520" spans="1:32" ht="105">
      <c r="A520" s="2"/>
      <c r="B520" s="7" t="s">
        <v>1177</v>
      </c>
      <c r="C520" s="7" t="s">
        <v>1178</v>
      </c>
      <c r="D520" s="7" t="s">
        <v>27</v>
      </c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1" t="s">
        <v>1076</v>
      </c>
      <c r="W520" s="19" t="s">
        <v>1077</v>
      </c>
      <c r="X520" s="16">
        <v>43445</v>
      </c>
      <c r="Y520" s="1">
        <v>647</v>
      </c>
      <c r="Z520" s="8">
        <v>121242.8</v>
      </c>
      <c r="AA520" s="26"/>
      <c r="AB520" s="26"/>
      <c r="AC520" s="26"/>
      <c r="AD520" s="26"/>
      <c r="AE520" s="26"/>
      <c r="AF520" s="26"/>
    </row>
    <row r="521" spans="1:32" ht="120">
      <c r="A521" s="2"/>
      <c r="B521" s="7" t="s">
        <v>1175</v>
      </c>
      <c r="C521" s="7" t="s">
        <v>1176</v>
      </c>
      <c r="D521" s="7" t="s">
        <v>53</v>
      </c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 t="s">
        <v>1193</v>
      </c>
      <c r="W521" s="2">
        <v>4123022</v>
      </c>
      <c r="X521" s="16">
        <v>43445</v>
      </c>
      <c r="Y521" s="2">
        <v>648</v>
      </c>
      <c r="Z521" s="8">
        <v>320</v>
      </c>
      <c r="AA521" s="26"/>
      <c r="AB521" s="26"/>
      <c r="AC521" s="26"/>
      <c r="AD521" s="26"/>
      <c r="AE521" s="26"/>
      <c r="AF521" s="26"/>
    </row>
    <row r="522" spans="1:32" ht="60">
      <c r="A522" s="2"/>
      <c r="B522" s="7" t="s">
        <v>1171</v>
      </c>
      <c r="C522" s="7" t="s">
        <v>1172</v>
      </c>
      <c r="D522" s="7" t="s">
        <v>1190</v>
      </c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1" t="s">
        <v>1078</v>
      </c>
      <c r="W522" s="19" t="s">
        <v>1079</v>
      </c>
      <c r="X522" s="16">
        <v>43445</v>
      </c>
      <c r="Y522" s="1">
        <v>649</v>
      </c>
      <c r="Z522" s="8">
        <v>2365.45</v>
      </c>
      <c r="AA522" s="26"/>
      <c r="AB522" s="26"/>
      <c r="AC522" s="26"/>
      <c r="AD522" s="26"/>
      <c r="AE522" s="26"/>
      <c r="AF522" s="26"/>
    </row>
    <row r="523" spans="1:32" ht="60">
      <c r="A523" s="2"/>
      <c r="B523" s="7" t="s">
        <v>1173</v>
      </c>
      <c r="C523" s="7" t="s">
        <v>1174</v>
      </c>
      <c r="D523" s="7" t="s">
        <v>12</v>
      </c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1" t="s">
        <v>1080</v>
      </c>
      <c r="W523" s="19" t="s">
        <v>1081</v>
      </c>
      <c r="X523" s="16">
        <v>43445</v>
      </c>
      <c r="Y523" s="1">
        <v>650</v>
      </c>
      <c r="Z523" s="8">
        <v>10000</v>
      </c>
      <c r="AA523" s="26"/>
      <c r="AB523" s="26"/>
      <c r="AC523" s="26"/>
      <c r="AD523" s="26"/>
      <c r="AE523" s="26"/>
      <c r="AF523" s="26"/>
    </row>
    <row r="524" spans="1:32" ht="30">
      <c r="A524" s="2"/>
      <c r="B524" s="7" t="s">
        <v>1166</v>
      </c>
      <c r="C524" s="7" t="s">
        <v>949</v>
      </c>
      <c r="D524" s="7" t="s">
        <v>36</v>
      </c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 t="s">
        <v>1194</v>
      </c>
      <c r="W524" s="2">
        <v>21560766</v>
      </c>
      <c r="X524" s="16">
        <v>43446</v>
      </c>
      <c r="Y524" s="2">
        <v>651</v>
      </c>
      <c r="Z524" s="8">
        <v>2000</v>
      </c>
      <c r="AA524" s="26"/>
      <c r="AB524" s="26"/>
      <c r="AC524" s="26"/>
      <c r="AD524" s="26"/>
      <c r="AE524" s="26"/>
      <c r="AF524" s="26"/>
    </row>
    <row r="525" spans="1:32" ht="45">
      <c r="A525" s="2"/>
      <c r="B525" s="7" t="s">
        <v>1164</v>
      </c>
      <c r="C525" s="7" t="s">
        <v>1165</v>
      </c>
      <c r="D525" s="7" t="s">
        <v>52</v>
      </c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1" t="s">
        <v>1082</v>
      </c>
      <c r="W525" s="19" t="s">
        <v>1083</v>
      </c>
      <c r="X525" s="16">
        <v>43446</v>
      </c>
      <c r="Y525" s="1">
        <v>652</v>
      </c>
      <c r="Z525" s="8">
        <v>75000</v>
      </c>
      <c r="AA525" s="26"/>
      <c r="AB525" s="26"/>
      <c r="AC525" s="26"/>
      <c r="AD525" s="26"/>
      <c r="AE525" s="26"/>
      <c r="AF525" s="26"/>
    </row>
    <row r="526" spans="1:32" ht="165">
      <c r="A526" s="2"/>
      <c r="B526" s="7" t="s">
        <v>1169</v>
      </c>
      <c r="C526" s="7" t="s">
        <v>1170</v>
      </c>
      <c r="D526" s="7" t="s">
        <v>41</v>
      </c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1" t="s">
        <v>1084</v>
      </c>
      <c r="W526" s="19" t="s">
        <v>1085</v>
      </c>
      <c r="X526" s="16">
        <v>43446</v>
      </c>
      <c r="Y526" s="1">
        <v>653</v>
      </c>
      <c r="Z526" s="8">
        <v>4850</v>
      </c>
      <c r="AA526" s="35"/>
      <c r="AB526" s="35"/>
      <c r="AC526" s="35"/>
      <c r="AD526" s="35"/>
      <c r="AE526" s="35"/>
      <c r="AF526" s="35"/>
    </row>
    <row r="527" spans="1:40" ht="360">
      <c r="A527" s="2"/>
      <c r="B527" s="7" t="s">
        <v>1167</v>
      </c>
      <c r="C527" s="7" t="s">
        <v>1168</v>
      </c>
      <c r="D527" s="7" t="s">
        <v>44</v>
      </c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1" t="s">
        <v>1086</v>
      </c>
      <c r="W527" s="19" t="s">
        <v>1087</v>
      </c>
      <c r="X527" s="16">
        <v>43446</v>
      </c>
      <c r="Y527" s="1">
        <v>654</v>
      </c>
      <c r="Z527" s="8">
        <v>5442</v>
      </c>
      <c r="AA527" s="31"/>
      <c r="AB527" s="31"/>
      <c r="AC527" s="31"/>
      <c r="AD527" s="31"/>
      <c r="AE527" s="31"/>
      <c r="AF527" s="31"/>
      <c r="AN527" s="50"/>
    </row>
    <row r="528" spans="1:40" ht="30">
      <c r="A528" s="2"/>
      <c r="B528" s="7" t="s">
        <v>1160</v>
      </c>
      <c r="C528" s="7" t="s">
        <v>1161</v>
      </c>
      <c r="D528" s="7" t="s">
        <v>26</v>
      </c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1" t="s">
        <v>1088</v>
      </c>
      <c r="W528" s="19" t="s">
        <v>1089</v>
      </c>
      <c r="X528" s="16">
        <v>43447</v>
      </c>
      <c r="Y528" s="1">
        <v>655</v>
      </c>
      <c r="Z528" s="8">
        <v>22610</v>
      </c>
      <c r="AA528" s="31"/>
      <c r="AB528" s="31"/>
      <c r="AC528" s="31"/>
      <c r="AD528" s="31"/>
      <c r="AE528" s="31"/>
      <c r="AF528" s="31"/>
      <c r="AN528" s="50"/>
    </row>
    <row r="529" spans="1:40" ht="30">
      <c r="A529" s="2"/>
      <c r="B529" s="7" t="s">
        <v>1158</v>
      </c>
      <c r="C529" s="7" t="s">
        <v>1159</v>
      </c>
      <c r="D529" s="7" t="s">
        <v>26</v>
      </c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1" t="s">
        <v>1090</v>
      </c>
      <c r="W529" s="19" t="s">
        <v>1091</v>
      </c>
      <c r="X529" s="16">
        <v>43447</v>
      </c>
      <c r="Y529" s="1">
        <v>656</v>
      </c>
      <c r="Z529" s="8">
        <v>37704</v>
      </c>
      <c r="AA529" s="31"/>
      <c r="AB529" s="31"/>
      <c r="AC529" s="31"/>
      <c r="AD529" s="31"/>
      <c r="AE529" s="31"/>
      <c r="AF529" s="31"/>
      <c r="AN529" s="50"/>
    </row>
    <row r="530" spans="1:40" ht="75">
      <c r="A530" s="2"/>
      <c r="B530" s="7" t="s">
        <v>1156</v>
      </c>
      <c r="C530" s="7" t="s">
        <v>1157</v>
      </c>
      <c r="D530" s="7" t="s">
        <v>27</v>
      </c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1" t="s">
        <v>1092</v>
      </c>
      <c r="W530" s="19" t="s">
        <v>1093</v>
      </c>
      <c r="X530" s="16">
        <v>43447</v>
      </c>
      <c r="Y530" s="1">
        <v>657</v>
      </c>
      <c r="Z530" s="8">
        <v>97158</v>
      </c>
      <c r="AA530" s="31"/>
      <c r="AB530" s="31"/>
      <c r="AC530" s="31"/>
      <c r="AD530" s="31"/>
      <c r="AE530" s="31"/>
      <c r="AF530" s="31"/>
      <c r="AN530" s="50"/>
    </row>
    <row r="531" spans="1:26" ht="30">
      <c r="A531" s="2"/>
      <c r="B531" s="7" t="s">
        <v>1162</v>
      </c>
      <c r="C531" s="7" t="s">
        <v>1163</v>
      </c>
      <c r="D531" s="7" t="s">
        <v>1189</v>
      </c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1" t="s">
        <v>1094</v>
      </c>
      <c r="W531" s="19" t="s">
        <v>1095</v>
      </c>
      <c r="X531" s="16">
        <v>43447</v>
      </c>
      <c r="Y531" s="1">
        <v>658</v>
      </c>
      <c r="Z531" s="8">
        <v>14991.99</v>
      </c>
    </row>
    <row r="532" spans="1:26" ht="30">
      <c r="A532" s="2"/>
      <c r="B532" s="7" t="s">
        <v>1154</v>
      </c>
      <c r="C532" s="7" t="s">
        <v>1155</v>
      </c>
      <c r="D532" s="7" t="s">
        <v>853</v>
      </c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1" t="s">
        <v>1096</v>
      </c>
      <c r="W532" s="19" t="s">
        <v>1097</v>
      </c>
      <c r="X532" s="16">
        <v>43447</v>
      </c>
      <c r="Y532" s="1">
        <v>659</v>
      </c>
      <c r="Z532" s="8">
        <v>15610</v>
      </c>
    </row>
    <row r="533" spans="1:26" ht="30">
      <c r="A533" s="2"/>
      <c r="B533" s="7" t="s">
        <v>1185</v>
      </c>
      <c r="C533" s="7" t="s">
        <v>1161</v>
      </c>
      <c r="D533" s="7" t="s">
        <v>26</v>
      </c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1" t="s">
        <v>1098</v>
      </c>
      <c r="W533" s="19" t="s">
        <v>1099</v>
      </c>
      <c r="X533" s="16">
        <v>43447</v>
      </c>
      <c r="Y533" s="1">
        <v>660</v>
      </c>
      <c r="Z533" s="8">
        <v>69259.97</v>
      </c>
    </row>
    <row r="534" spans="1:26" ht="150">
      <c r="A534" s="2"/>
      <c r="B534" s="7" t="s">
        <v>1186</v>
      </c>
      <c r="C534" s="7" t="s">
        <v>1187</v>
      </c>
      <c r="D534" s="7" t="s">
        <v>41</v>
      </c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1" t="s">
        <v>1066</v>
      </c>
      <c r="W534" s="19" t="s">
        <v>1067</v>
      </c>
      <c r="X534" s="16">
        <v>43447</v>
      </c>
      <c r="Y534" s="1">
        <v>661</v>
      </c>
      <c r="Z534" s="8">
        <v>2842</v>
      </c>
    </row>
    <row r="535" spans="1:26" ht="30">
      <c r="A535" s="2"/>
      <c r="B535" s="7" t="s">
        <v>1152</v>
      </c>
      <c r="C535" s="7" t="s">
        <v>1153</v>
      </c>
      <c r="D535" s="7" t="s">
        <v>1188</v>
      </c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1" t="s">
        <v>1100</v>
      </c>
      <c r="W535" s="19" t="s">
        <v>1101</v>
      </c>
      <c r="X535" s="16">
        <v>43447</v>
      </c>
      <c r="Y535" s="1">
        <v>662</v>
      </c>
      <c r="Z535" s="8">
        <v>16499.97</v>
      </c>
    </row>
    <row r="536" spans="1:26" ht="105">
      <c r="A536" s="2"/>
      <c r="B536" s="7" t="s">
        <v>1143</v>
      </c>
      <c r="C536" s="7" t="s">
        <v>1144</v>
      </c>
      <c r="D536" s="7" t="s">
        <v>27</v>
      </c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1" t="s">
        <v>1102</v>
      </c>
      <c r="W536" s="19" t="s">
        <v>1103</v>
      </c>
      <c r="X536" s="16">
        <v>43454</v>
      </c>
      <c r="Y536" s="1">
        <v>668</v>
      </c>
      <c r="Z536" s="8">
        <v>73474.1</v>
      </c>
    </row>
    <row r="537" spans="1:26" ht="90">
      <c r="A537" s="2"/>
      <c r="B537" s="7" t="s">
        <v>1150</v>
      </c>
      <c r="C537" s="7" t="s">
        <v>1151</v>
      </c>
      <c r="D537" s="7" t="s">
        <v>27</v>
      </c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1" t="s">
        <v>1104</v>
      </c>
      <c r="W537" s="19" t="s">
        <v>1105</v>
      </c>
      <c r="X537" s="16">
        <v>43454</v>
      </c>
      <c r="Y537" s="1">
        <v>669</v>
      </c>
      <c r="Z537" s="8">
        <v>190082</v>
      </c>
    </row>
    <row r="538" spans="1:26" ht="105">
      <c r="A538" s="2"/>
      <c r="B538" s="7" t="s">
        <v>1148</v>
      </c>
      <c r="C538" s="7" t="s">
        <v>1149</v>
      </c>
      <c r="D538" s="7" t="s">
        <v>27</v>
      </c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1" t="s">
        <v>1106</v>
      </c>
      <c r="W538" s="19" t="s">
        <v>1107</v>
      </c>
      <c r="X538" s="16">
        <v>43454</v>
      </c>
      <c r="Y538" s="1">
        <v>670</v>
      </c>
      <c r="Z538" s="8">
        <v>385669.9</v>
      </c>
    </row>
    <row r="539" spans="1:26" ht="30">
      <c r="A539" s="2"/>
      <c r="B539" s="7" t="s">
        <v>1147</v>
      </c>
      <c r="C539" s="7" t="s">
        <v>682</v>
      </c>
      <c r="D539" s="7" t="s">
        <v>385</v>
      </c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1" t="s">
        <v>1108</v>
      </c>
      <c r="W539" s="19" t="s">
        <v>1109</v>
      </c>
      <c r="X539" s="16">
        <v>43454</v>
      </c>
      <c r="Y539" s="1">
        <v>671</v>
      </c>
      <c r="Z539" s="8">
        <v>5600</v>
      </c>
    </row>
    <row r="540" spans="1:26" ht="30">
      <c r="A540" s="2"/>
      <c r="B540" s="7" t="s">
        <v>1145</v>
      </c>
      <c r="C540" s="7" t="s">
        <v>1146</v>
      </c>
      <c r="D540" s="7" t="s">
        <v>26</v>
      </c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1" t="s">
        <v>1110</v>
      </c>
      <c r="W540" s="19" t="s">
        <v>1111</v>
      </c>
      <c r="X540" s="16">
        <v>43454</v>
      </c>
      <c r="Y540" s="1">
        <v>672</v>
      </c>
      <c r="Z540" s="8">
        <v>27000</v>
      </c>
    </row>
    <row r="541" spans="1:26" ht="105">
      <c r="A541" s="2"/>
      <c r="B541" s="7" t="s">
        <v>1141</v>
      </c>
      <c r="C541" s="7" t="s">
        <v>1142</v>
      </c>
      <c r="D541" s="7" t="s">
        <v>27</v>
      </c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1" t="s">
        <v>1102</v>
      </c>
      <c r="W541" s="19" t="s">
        <v>1103</v>
      </c>
      <c r="X541" s="16">
        <v>43454</v>
      </c>
      <c r="Y541" s="1">
        <v>673</v>
      </c>
      <c r="Z541" s="8">
        <v>99400</v>
      </c>
    </row>
    <row r="542" spans="1:26" ht="30">
      <c r="A542" s="2"/>
      <c r="B542" s="7"/>
      <c r="C542" s="7" t="s">
        <v>1260</v>
      </c>
      <c r="D542" s="7" t="s">
        <v>1190</v>
      </c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1" t="s">
        <v>1078</v>
      </c>
      <c r="W542" s="19" t="s">
        <v>1079</v>
      </c>
      <c r="X542" s="16">
        <v>43445</v>
      </c>
      <c r="Y542" s="1">
        <v>674</v>
      </c>
      <c r="Z542" s="8">
        <v>-2365.45</v>
      </c>
    </row>
    <row r="543" spans="1:26" ht="360">
      <c r="A543" s="2"/>
      <c r="B543" s="7" t="s">
        <v>1139</v>
      </c>
      <c r="C543" s="7" t="s">
        <v>1140</v>
      </c>
      <c r="D543" s="7" t="s">
        <v>44</v>
      </c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 t="s">
        <v>1195</v>
      </c>
      <c r="W543" s="2">
        <v>37635443</v>
      </c>
      <c r="X543" s="16">
        <v>43820</v>
      </c>
      <c r="Y543" s="2">
        <v>675</v>
      </c>
      <c r="Z543" s="8">
        <v>302856.37</v>
      </c>
    </row>
    <row r="544" spans="1:26" ht="120">
      <c r="A544" s="20"/>
      <c r="B544" s="7" t="s">
        <v>1137</v>
      </c>
      <c r="C544" s="7" t="s">
        <v>1138</v>
      </c>
      <c r="D544" s="7" t="s">
        <v>42</v>
      </c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1" t="s">
        <v>1064</v>
      </c>
      <c r="W544" s="19" t="s">
        <v>1065</v>
      </c>
      <c r="X544" s="16">
        <v>43455</v>
      </c>
      <c r="Y544" s="1">
        <v>676</v>
      </c>
      <c r="Z544" s="8">
        <v>2414.84</v>
      </c>
    </row>
    <row r="545" spans="1:26" ht="105">
      <c r="A545" s="2"/>
      <c r="B545" s="7" t="s">
        <v>1135</v>
      </c>
      <c r="C545" s="7" t="s">
        <v>1136</v>
      </c>
      <c r="D545" s="7" t="s">
        <v>27</v>
      </c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1" t="s">
        <v>1112</v>
      </c>
      <c r="W545" s="19" t="s">
        <v>1113</v>
      </c>
      <c r="X545" s="16">
        <v>43455</v>
      </c>
      <c r="Y545" s="1">
        <v>677</v>
      </c>
      <c r="Z545" s="8">
        <v>99400</v>
      </c>
    </row>
    <row r="546" spans="1:26" ht="120">
      <c r="A546" s="2"/>
      <c r="B546" s="7" t="s">
        <v>1133</v>
      </c>
      <c r="C546" s="7" t="s">
        <v>1134</v>
      </c>
      <c r="D546" s="7" t="s">
        <v>27</v>
      </c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1" t="s">
        <v>1114</v>
      </c>
      <c r="W546" s="19" t="s">
        <v>1115</v>
      </c>
      <c r="X546" s="16">
        <v>43455</v>
      </c>
      <c r="Y546" s="1">
        <v>678</v>
      </c>
      <c r="Z546" s="8">
        <v>136180.8</v>
      </c>
    </row>
    <row r="547" spans="1:26" ht="105">
      <c r="A547" s="20"/>
      <c r="B547" s="7" t="s">
        <v>1131</v>
      </c>
      <c r="C547" s="7" t="s">
        <v>1132</v>
      </c>
      <c r="D547" s="7" t="s">
        <v>27</v>
      </c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1" t="s">
        <v>1116</v>
      </c>
      <c r="W547" s="19" t="s">
        <v>1117</v>
      </c>
      <c r="X547" s="16">
        <v>43455</v>
      </c>
      <c r="Y547" s="1">
        <v>679</v>
      </c>
      <c r="Z547" s="8">
        <v>61587.18</v>
      </c>
    </row>
    <row r="548" spans="1:26" ht="30">
      <c r="A548" s="20"/>
      <c r="B548" s="7"/>
      <c r="C548" s="7" t="s">
        <v>1261</v>
      </c>
      <c r="D548" s="7" t="s">
        <v>42</v>
      </c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 t="s">
        <v>534</v>
      </c>
      <c r="W548" s="2">
        <v>32477129</v>
      </c>
      <c r="X548" s="16">
        <v>43455</v>
      </c>
      <c r="Y548" s="1">
        <v>699</v>
      </c>
      <c r="Z548" s="8">
        <v>-8296.37</v>
      </c>
    </row>
    <row r="549" spans="1:26" ht="90">
      <c r="A549" s="20"/>
      <c r="B549" s="7" t="s">
        <v>1129</v>
      </c>
      <c r="C549" s="7" t="s">
        <v>1130</v>
      </c>
      <c r="D549" s="7" t="s">
        <v>27</v>
      </c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1" t="s">
        <v>1118</v>
      </c>
      <c r="W549" s="19" t="s">
        <v>1119</v>
      </c>
      <c r="X549" s="16">
        <v>43461</v>
      </c>
      <c r="Y549" s="1">
        <v>700</v>
      </c>
      <c r="Z549" s="8">
        <v>299770.53</v>
      </c>
    </row>
    <row r="550" spans="1:26" ht="165">
      <c r="A550" s="2"/>
      <c r="B550" s="7" t="s">
        <v>1127</v>
      </c>
      <c r="C550" s="7" t="s">
        <v>1128</v>
      </c>
      <c r="D550" s="7" t="s">
        <v>27</v>
      </c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1" t="s">
        <v>1120</v>
      </c>
      <c r="W550" s="19" t="s">
        <v>1121</v>
      </c>
      <c r="X550" s="16">
        <v>43461</v>
      </c>
      <c r="Y550" s="1">
        <v>701</v>
      </c>
      <c r="Z550" s="8">
        <v>16735.6</v>
      </c>
    </row>
    <row r="551" spans="1:26" ht="105">
      <c r="A551" s="2"/>
      <c r="B551" s="7" t="s">
        <v>1125</v>
      </c>
      <c r="C551" s="7" t="s">
        <v>1126</v>
      </c>
      <c r="D551" s="7" t="s">
        <v>42</v>
      </c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1" t="s">
        <v>1122</v>
      </c>
      <c r="W551" s="19" t="s">
        <v>1123</v>
      </c>
      <c r="X551" s="16">
        <v>43461</v>
      </c>
      <c r="Y551" s="1">
        <v>702</v>
      </c>
      <c r="Z551" s="8">
        <v>4179</v>
      </c>
    </row>
    <row r="552" spans="1:26" ht="30">
      <c r="A552" s="2"/>
      <c r="B552" s="7"/>
      <c r="C552" s="42" t="s">
        <v>1203</v>
      </c>
      <c r="D552" s="7" t="s">
        <v>27</v>
      </c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1" t="s">
        <v>1114</v>
      </c>
      <c r="W552" s="19" t="s">
        <v>1115</v>
      </c>
      <c r="X552" s="16">
        <v>43462</v>
      </c>
      <c r="Y552" s="1">
        <v>703</v>
      </c>
      <c r="Z552" s="8">
        <v>-136180.8</v>
      </c>
    </row>
    <row r="553" spans="1:26" ht="30">
      <c r="A553" s="2"/>
      <c r="B553" s="7"/>
      <c r="C553" s="42" t="s">
        <v>1204</v>
      </c>
      <c r="D553" s="7" t="s">
        <v>27</v>
      </c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 t="s">
        <v>1191</v>
      </c>
      <c r="W553" s="2">
        <v>31603683</v>
      </c>
      <c r="X553" s="16">
        <v>43462</v>
      </c>
      <c r="Y553" s="2">
        <v>704</v>
      </c>
      <c r="Z553" s="8">
        <v>-207037.6</v>
      </c>
    </row>
    <row r="554" spans="1:26" ht="30">
      <c r="A554" s="2"/>
      <c r="B554" s="7"/>
      <c r="C554" s="42" t="s">
        <v>1205</v>
      </c>
      <c r="D554" s="7" t="s">
        <v>27</v>
      </c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1" t="s">
        <v>1112</v>
      </c>
      <c r="W554" s="19" t="s">
        <v>1113</v>
      </c>
      <c r="X554" s="16">
        <v>43462</v>
      </c>
      <c r="Y554" s="1">
        <v>705</v>
      </c>
      <c r="Z554" s="8">
        <v>-99400</v>
      </c>
    </row>
    <row r="555" spans="1:26" ht="45">
      <c r="A555" s="2"/>
      <c r="B555" s="7"/>
      <c r="C555" s="42" t="s">
        <v>1206</v>
      </c>
      <c r="D555" s="2" t="s">
        <v>41</v>
      </c>
      <c r="E555" s="2" t="s">
        <v>125</v>
      </c>
      <c r="F555" s="3">
        <v>43158</v>
      </c>
      <c r="G555" s="2" t="s">
        <v>246</v>
      </c>
      <c r="H555" s="1">
        <v>1</v>
      </c>
      <c r="I555" s="4">
        <v>31980</v>
      </c>
      <c r="J555" s="2" t="s">
        <v>158</v>
      </c>
      <c r="K555" s="1">
        <v>1</v>
      </c>
      <c r="L555" s="4">
        <v>31980</v>
      </c>
      <c r="M555" s="2" t="s">
        <v>56</v>
      </c>
      <c r="N555" s="2" t="s">
        <v>161</v>
      </c>
      <c r="O555" s="2" t="s">
        <v>77</v>
      </c>
      <c r="P555" s="2" t="s">
        <v>161</v>
      </c>
      <c r="Q555" s="4">
        <v>31980</v>
      </c>
      <c r="R555" s="4">
        <v>31980</v>
      </c>
      <c r="S555" s="2"/>
      <c r="T555" s="2"/>
      <c r="U555" s="2"/>
      <c r="V555" s="2" t="s">
        <v>65</v>
      </c>
      <c r="W555" s="1">
        <v>2398418915</v>
      </c>
      <c r="X555" s="16">
        <v>43463</v>
      </c>
      <c r="Y555" s="5">
        <v>706</v>
      </c>
      <c r="Z555" s="4">
        <v>-22386</v>
      </c>
    </row>
    <row r="556" spans="1:26" ht="45">
      <c r="A556" s="2"/>
      <c r="B556" s="7"/>
      <c r="C556" s="42" t="s">
        <v>1207</v>
      </c>
      <c r="D556" s="2" t="s">
        <v>41</v>
      </c>
      <c r="E556" s="2" t="s">
        <v>125</v>
      </c>
      <c r="F556" s="3">
        <v>43158</v>
      </c>
      <c r="G556" s="2" t="s">
        <v>246</v>
      </c>
      <c r="H556" s="1">
        <v>1</v>
      </c>
      <c r="I556" s="4">
        <v>41500</v>
      </c>
      <c r="J556" s="2" t="s">
        <v>158</v>
      </c>
      <c r="K556" s="1">
        <v>1</v>
      </c>
      <c r="L556" s="4">
        <v>41500</v>
      </c>
      <c r="M556" s="2" t="s">
        <v>56</v>
      </c>
      <c r="N556" s="2" t="s">
        <v>161</v>
      </c>
      <c r="O556" s="2" t="s">
        <v>77</v>
      </c>
      <c r="P556" s="2" t="s">
        <v>161</v>
      </c>
      <c r="Q556" s="4">
        <v>41500</v>
      </c>
      <c r="R556" s="4">
        <v>41500</v>
      </c>
      <c r="S556" s="2"/>
      <c r="T556" s="2"/>
      <c r="U556" s="2"/>
      <c r="V556" s="2" t="s">
        <v>65</v>
      </c>
      <c r="W556" s="1">
        <v>2398418915</v>
      </c>
      <c r="X556" s="16">
        <v>43463</v>
      </c>
      <c r="Y556" s="5">
        <v>707</v>
      </c>
      <c r="Z556" s="4">
        <v>-29050</v>
      </c>
    </row>
    <row r="557" spans="1:26" ht="45">
      <c r="A557" s="2"/>
      <c r="B557" s="7"/>
      <c r="C557" s="42" t="s">
        <v>1208</v>
      </c>
      <c r="D557" s="2" t="s">
        <v>41</v>
      </c>
      <c r="E557" s="2" t="s">
        <v>125</v>
      </c>
      <c r="F557" s="3">
        <v>43158</v>
      </c>
      <c r="G557" s="2" t="s">
        <v>246</v>
      </c>
      <c r="H557" s="1">
        <v>1</v>
      </c>
      <c r="I557" s="4">
        <v>31980</v>
      </c>
      <c r="J557" s="2" t="s">
        <v>158</v>
      </c>
      <c r="K557" s="1">
        <v>1</v>
      </c>
      <c r="L557" s="4">
        <v>31980</v>
      </c>
      <c r="M557" s="2" t="s">
        <v>56</v>
      </c>
      <c r="N557" s="2" t="s">
        <v>161</v>
      </c>
      <c r="O557" s="2" t="s">
        <v>77</v>
      </c>
      <c r="P557" s="2" t="s">
        <v>161</v>
      </c>
      <c r="Q557" s="4">
        <v>31980</v>
      </c>
      <c r="R557" s="4">
        <v>31980</v>
      </c>
      <c r="S557" s="2"/>
      <c r="T557" s="2"/>
      <c r="U557" s="2"/>
      <c r="V557" s="2" t="s">
        <v>65</v>
      </c>
      <c r="W557" s="1">
        <v>2398418915</v>
      </c>
      <c r="X557" s="16">
        <v>43463</v>
      </c>
      <c r="Y557" s="5">
        <v>708</v>
      </c>
      <c r="Z557" s="4">
        <v>-22386</v>
      </c>
    </row>
    <row r="558" spans="1:26" ht="45">
      <c r="A558" s="2"/>
      <c r="B558" s="7"/>
      <c r="C558" s="42" t="s">
        <v>1209</v>
      </c>
      <c r="D558" s="2" t="s">
        <v>41</v>
      </c>
      <c r="E558" s="2" t="s">
        <v>125</v>
      </c>
      <c r="F558" s="3">
        <v>43158</v>
      </c>
      <c r="G558" s="2" t="s">
        <v>246</v>
      </c>
      <c r="H558" s="1">
        <v>1</v>
      </c>
      <c r="I558" s="4">
        <v>31980</v>
      </c>
      <c r="J558" s="2" t="s">
        <v>158</v>
      </c>
      <c r="K558" s="1">
        <v>1</v>
      </c>
      <c r="L558" s="4">
        <v>31980</v>
      </c>
      <c r="M558" s="2" t="s">
        <v>56</v>
      </c>
      <c r="N558" s="2" t="s">
        <v>161</v>
      </c>
      <c r="O558" s="2" t="s">
        <v>77</v>
      </c>
      <c r="P558" s="2" t="s">
        <v>161</v>
      </c>
      <c r="Q558" s="4">
        <v>31980</v>
      </c>
      <c r="R558" s="4">
        <v>31980</v>
      </c>
      <c r="S558" s="2"/>
      <c r="T558" s="2"/>
      <c r="U558" s="2"/>
      <c r="V558" s="2" t="s">
        <v>65</v>
      </c>
      <c r="W558" s="1">
        <v>2398418915</v>
      </c>
      <c r="X558" s="16">
        <v>43463</v>
      </c>
      <c r="Y558" s="5">
        <v>709</v>
      </c>
      <c r="Z558" s="15">
        <v>-22386</v>
      </c>
    </row>
    <row r="559" spans="1:26" ht="30">
      <c r="A559" s="2"/>
      <c r="B559" s="7"/>
      <c r="C559" s="42" t="s">
        <v>1210</v>
      </c>
      <c r="D559" s="7" t="s">
        <v>27</v>
      </c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 t="s">
        <v>797</v>
      </c>
      <c r="W559" s="2">
        <v>42001609</v>
      </c>
      <c r="X559" s="16">
        <v>43463</v>
      </c>
      <c r="Y559" s="2">
        <v>711</v>
      </c>
      <c r="Z559" s="51">
        <v>-245767</v>
      </c>
    </row>
    <row r="560" spans="1:26" ht="30">
      <c r="A560" s="2"/>
      <c r="B560" s="7"/>
      <c r="C560" s="42" t="s">
        <v>1211</v>
      </c>
      <c r="D560" s="7" t="s">
        <v>27</v>
      </c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 t="s">
        <v>798</v>
      </c>
      <c r="W560" s="2">
        <v>3045911275</v>
      </c>
      <c r="X560" s="16">
        <v>43463</v>
      </c>
      <c r="Y560" s="2">
        <v>712</v>
      </c>
      <c r="Z560" s="8">
        <v>-294763</v>
      </c>
    </row>
    <row r="561" spans="1:26" ht="30">
      <c r="A561" s="2"/>
      <c r="B561" s="7"/>
      <c r="C561" s="42" t="s">
        <v>1212</v>
      </c>
      <c r="D561" s="7" t="s">
        <v>27</v>
      </c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 t="s">
        <v>301</v>
      </c>
      <c r="W561" s="5">
        <v>3280505994</v>
      </c>
      <c r="X561" s="16">
        <v>43463</v>
      </c>
      <c r="Y561" s="2">
        <v>713</v>
      </c>
      <c r="Z561" s="8">
        <v>-291735</v>
      </c>
    </row>
    <row r="562" spans="1:26" ht="30">
      <c r="A562" s="2"/>
      <c r="B562" s="7"/>
      <c r="C562" s="42" t="s">
        <v>1213</v>
      </c>
      <c r="D562" s="7" t="s">
        <v>27</v>
      </c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 t="s">
        <v>301</v>
      </c>
      <c r="W562" s="5">
        <v>3280505994</v>
      </c>
      <c r="X562" s="16">
        <v>43463</v>
      </c>
      <c r="Y562" s="2">
        <v>714</v>
      </c>
      <c r="Z562" s="8">
        <v>-291735</v>
      </c>
    </row>
    <row r="563" spans="1:26" ht="30">
      <c r="A563" s="2"/>
      <c r="B563" s="7"/>
      <c r="C563" s="42" t="s">
        <v>1214</v>
      </c>
      <c r="D563" s="7" t="s">
        <v>27</v>
      </c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1" t="s">
        <v>1118</v>
      </c>
      <c r="W563" s="5">
        <v>3312605060</v>
      </c>
      <c r="X563" s="16">
        <v>43463</v>
      </c>
      <c r="Y563" s="1">
        <v>715</v>
      </c>
      <c r="Z563" s="8">
        <v>-299770.53</v>
      </c>
    </row>
    <row r="564" spans="1:26" ht="90">
      <c r="A564" s="2"/>
      <c r="B564" s="7"/>
      <c r="C564" s="42" t="s">
        <v>1215</v>
      </c>
      <c r="D564" s="7" t="s">
        <v>1012</v>
      </c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 t="s">
        <v>534</v>
      </c>
      <c r="W564" s="2">
        <v>32477129</v>
      </c>
      <c r="X564" s="16">
        <v>43463</v>
      </c>
      <c r="Y564" s="2">
        <v>716</v>
      </c>
      <c r="Z564" s="8">
        <v>-16891.85</v>
      </c>
    </row>
    <row r="565" spans="1:26" ht="30">
      <c r="A565" s="2"/>
      <c r="B565" s="7"/>
      <c r="C565" s="42" t="s">
        <v>1217</v>
      </c>
      <c r="D565" s="7" t="s">
        <v>42</v>
      </c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 t="s">
        <v>534</v>
      </c>
      <c r="W565" s="2">
        <v>32477129</v>
      </c>
      <c r="X565" s="16">
        <v>43463</v>
      </c>
      <c r="Y565" s="2">
        <v>717</v>
      </c>
      <c r="Z565" s="8">
        <v>-5105</v>
      </c>
    </row>
    <row r="566" spans="1:26" ht="30">
      <c r="A566" s="2"/>
      <c r="B566" s="7"/>
      <c r="C566" s="42" t="s">
        <v>1216</v>
      </c>
      <c r="D566" s="7" t="s">
        <v>27</v>
      </c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1" t="s">
        <v>1106</v>
      </c>
      <c r="W566" s="5">
        <v>22175088</v>
      </c>
      <c r="X566" s="16">
        <v>43463</v>
      </c>
      <c r="Y566" s="1">
        <v>720</v>
      </c>
      <c r="Z566" s="8">
        <v>-385669.9</v>
      </c>
    </row>
    <row r="567" spans="1:26" ht="30">
      <c r="A567" s="2"/>
      <c r="B567" s="7"/>
      <c r="C567" s="42" t="s">
        <v>1218</v>
      </c>
      <c r="D567" s="7" t="s">
        <v>27</v>
      </c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1" t="s">
        <v>1102</v>
      </c>
      <c r="W567" s="5">
        <v>3354602035</v>
      </c>
      <c r="X567" s="16">
        <v>43463</v>
      </c>
      <c r="Y567" s="1">
        <v>721</v>
      </c>
      <c r="Z567" s="8">
        <v>-73474.1</v>
      </c>
    </row>
    <row r="568" spans="1:26" ht="45">
      <c r="A568" s="2"/>
      <c r="B568" s="7"/>
      <c r="C568" s="42" t="s">
        <v>1219</v>
      </c>
      <c r="D568" s="7" t="s">
        <v>27</v>
      </c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1" t="s">
        <v>1116</v>
      </c>
      <c r="W568" s="5">
        <v>35914668</v>
      </c>
      <c r="X568" s="16">
        <v>43463</v>
      </c>
      <c r="Y568" s="1">
        <v>722</v>
      </c>
      <c r="Z568" s="8">
        <v>-61587.18</v>
      </c>
    </row>
    <row r="569" spans="1:26" ht="1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</sheetData>
  <sheetProtection/>
  <autoFilter ref="A1:AF36">
    <sortState ref="A2:AF569">
      <sortCondition sortBy="value" ref="Y2:Y569"/>
    </sortState>
  </autoFilter>
  <hyperlinks>
    <hyperlink ref="B388" r:id="rId1" display="https://prozorro.gov.ua/plan/UA-P-2018-10-12-003180-b"/>
    <hyperlink ref="B386" r:id="rId2" display="https://prozorro.gov.ua/plan/UA-P-2018-10-12-003214-b"/>
    <hyperlink ref="B280" r:id="rId3" display="https://prozorro.gov.ua/plan/UA-P-2018-08-02-003553-b"/>
    <hyperlink ref="B279" r:id="rId4" display="https://prozorro.gov.ua/plan/UA-P-2018-08-02-003528-b"/>
    <hyperlink ref="B278" r:id="rId5" display="https://prozorro.gov.ua/plan/UA-P-2018-08-02-003518-b"/>
    <hyperlink ref="B274" r:id="rId6" display="https://prozorro.gov.ua/plan/UA-P-2018-08-02-003440-b"/>
    <hyperlink ref="B273" r:id="rId7" display="https://prozorro.gov.ua/plan/UA-P-2018-08-02-003429-b"/>
    <hyperlink ref="B270" r:id="rId8" display="https://prozorro.gov.ua/plan/UA-P-2018-07-26-003847-b"/>
    <hyperlink ref="B268" r:id="rId9" display="https://prozorro.gov.ua/plan/UA-P-2018-07-23-003117-b"/>
    <hyperlink ref="B207" r:id="rId10" display="https://prozorro.gov.ua/plan/UA-P-2018-03-12-001303-c"/>
    <hyperlink ref="B157" r:id="rId11" display="https://prozorro.gov.ua/plan/UA-P-2018-05-05-002029-a"/>
    <hyperlink ref="B148" r:id="rId12" display="https://prozorro.gov.ua/plan/UA-P-2018-03-21-004722-b"/>
    <hyperlink ref="B114" r:id="rId13" display="https://prozorro.gov.ua/plan/UA-P-2018-03-05-006063-c"/>
    <hyperlink ref="B80" r:id="rId14" display="https://prozorro.gov.ua/plan/UA-P-2018-02-21-005958-c"/>
    <hyperlink ref="B63" r:id="rId15" display="https://prozorro.gov.ua/plan/UA-P-2018-02-14-003388-c"/>
    <hyperlink ref="B204" r:id="rId16" display="https://my.zakupki.prom.ua/remote/dispatcher/state_purchase_view/7433615"/>
    <hyperlink ref="B220" r:id="rId17" display="https://my.zakupki.prom.ua/remote/dispatcher/state_purchase_view/7461895"/>
    <hyperlink ref="B201" r:id="rId18" display="https://my.zakupki.prom.ua/remote/dispatcher/state_purchase_view/7433588"/>
    <hyperlink ref="B202" r:id="rId19" display="https://my.zakupki.prom.ua/remote/dispatcher/state_purchase_view/7433605"/>
    <hyperlink ref="B227" r:id="rId20" display="https://my.zakupki.prom.ua/remote/dispatcher/state_purchase_view/7516684"/>
    <hyperlink ref="B226" r:id="rId21" display="https://my.zakupki.prom.ua/remote/dispatcher/state_purchase_view/7516902"/>
    <hyperlink ref="B223" r:id="rId22" display="https://my.zakupki.prom.ua/remote/dispatcher/state_purchase_view/7501025"/>
    <hyperlink ref="B224" r:id="rId23" display="https://my.zakupki.prom.ua/remote/dispatcher/state_purchase_view/7507473"/>
    <hyperlink ref="B198" r:id="rId24" display="https://my.zakupki.prom.ua/remote/dispatcher/state_purchase_view/7433560"/>
    <hyperlink ref="B199" r:id="rId25" display="https://my.zakupki.prom.ua/remote/dispatcher/state_purchase_view/7433579"/>
    <hyperlink ref="B35" r:id="rId26" display="https://my.zakupki.prom.ua/remote/dispatcher/state_purchase_view/5984403"/>
    <hyperlink ref="B160" r:id="rId27" display="https://my.zakupki.prom.ua/remote/dispatcher/state_purchase_view/7068135"/>
    <hyperlink ref="B167" r:id="rId28" display="https://my.zakupki.prom.ua/remote/dispatcher/state_purchase_view/7068152"/>
    <hyperlink ref="B165" r:id="rId29" display="https://my.zakupki.prom.ua/remote/dispatcher/state_purchase_view/7068165"/>
    <hyperlink ref="B162" r:id="rId30" display="https://my.zakupki.prom.ua/remote/dispatcher/state_purchase_view/7068174"/>
    <hyperlink ref="B174" r:id="rId31" display="https://my.zakupki.prom.ua/remote/dispatcher/state_purchase_view/7128545"/>
    <hyperlink ref="B215" r:id="rId32" display="https://my.zakupki.prom.ua/remote/dispatcher/state_purchase_view/7411043"/>
    <hyperlink ref="B217" r:id="rId33" display="https://my.zakupki.prom.ua/remote/dispatcher/state_purchase_view/7411581"/>
    <hyperlink ref="B218" r:id="rId34" display="https://my.zakupki.prom.ua/remote/dispatcher/state_purchase_view/7411971"/>
    <hyperlink ref="B150" r:id="rId35" display="https://my.zakupki.prom.ua/remote/dispatcher/state_purchase_view/7433351"/>
    <hyperlink ref="B36" r:id="rId36" display="https://my.zakupki.prom.ua/remote/dispatcher/state_purchase_view/5984463"/>
    <hyperlink ref="B31" r:id="rId37" display="https://my.zakupki.prom.ua/remote/dispatcher/state_purchase_view/5984496"/>
    <hyperlink ref="B32" r:id="rId38" display="https://my.zakupki.prom.ua/remote/dispatcher/state_purchase_view/5984517"/>
    <hyperlink ref="B20" r:id="rId39" display="https://my.zakupki.prom.ua/remote/dispatcher/state_purchase_view/5984094"/>
    <hyperlink ref="B23" r:id="rId40" display="https://my.zakupki.prom.ua/remote/dispatcher/state_purchase_view/5984260"/>
    <hyperlink ref="B29" r:id="rId41" display="https://my.zakupki.prom.ua/remote/dispatcher/state_purchase_view/5984377"/>
    <hyperlink ref="B41" r:id="rId42" display="https://my.zakupki.prom.ua/remote/dispatcher/state_purchase_view/6049773"/>
    <hyperlink ref="B48" r:id="rId43" display="https://my.zakupki.prom.ua/remote/dispatcher/state_purchase_view/6044714"/>
    <hyperlink ref="B42" r:id="rId44" display="https://my.zakupki.prom.ua/remote/dispatcher/state_purchase_view/6038898"/>
    <hyperlink ref="B16" r:id="rId45" display="https://my.zakupki.prom.ua/remote/dispatcher/state_purchase_view/6033356"/>
    <hyperlink ref="B141" r:id="rId46" display="https://my.zakupki.prom.ua/remote/dispatcher/state_purchase_view/6690699"/>
    <hyperlink ref="B22" r:id="rId47" display="https://my.zakupki.prom.ua/remote/dispatcher/state_purchase_view/6677748"/>
    <hyperlink ref="B14" r:id="rId48" display="https://my.zakupki.prom.ua/remote/dispatcher/state_purchase_view/6720181"/>
    <hyperlink ref="B140" r:id="rId49" display="https://my.zakupki.prom.ua/remote/dispatcher/state_purchase_view/6690720"/>
    <hyperlink ref="B144" r:id="rId50" display="https://my.zakupki.prom.ua/remote/dispatcher/state_purchase_view/6734867"/>
    <hyperlink ref="B143" r:id="rId51" display="https://my.zakupki.prom.ua/remote/dispatcher/state_purchase_view/6734278"/>
    <hyperlink ref="B169" r:id="rId52" display="https://my.zakupki.prom.ua/remote/dispatcher/state_purchase_view/7068094"/>
    <hyperlink ref="B166" r:id="rId53" display="https://my.zakupki.prom.ua/remote/dispatcher/state_purchase_view/7068055"/>
    <hyperlink ref="B7" r:id="rId54" display="https://my.zakupki.prom.ua/remote/dispatcher/state_purchase_view/6662783"/>
    <hyperlink ref="B12" r:id="rId55" display="https://my.zakupki.prom.ua/remote/dispatcher/state_purchase_view/6662748"/>
    <hyperlink ref="B27" r:id="rId56" display="https://my.zakupki.prom.ua/remote/dispatcher/state_purchase_view/5984282"/>
    <hyperlink ref="B96" r:id="rId57" display="https://my.zakupki.prom.ua/remote/dispatcher/state_purchase_view/6357647"/>
    <hyperlink ref="B93" r:id="rId58" display="https://my.zakupki.prom.ua/remote/dispatcher/state_purchase_view/6357617"/>
    <hyperlink ref="B83" r:id="rId59" display="https://my.zakupki.prom.ua/remote/dispatcher/state_purchase_view/6357907"/>
    <hyperlink ref="B95" r:id="rId60" display="https://my.zakupki.prom.ua/remote/dispatcher/state_purchase_view/6357678"/>
    <hyperlink ref="B126" r:id="rId61" display="https://my.zakupki.prom.ua/remote/dispatcher/state_purchase_view/6562427"/>
    <hyperlink ref="B116" r:id="rId62" display="https://my.zakupki.prom.ua/remote/dispatcher/state_purchase_view/6542296"/>
    <hyperlink ref="B115" r:id="rId63" display="https://my.zakupki.prom.ua/remote/dispatcher/state_purchase_view/6541732"/>
    <hyperlink ref="B120" r:id="rId64" display="https://my.zakupki.prom.ua/remote/dispatcher/state_purchase_view/6528223"/>
    <hyperlink ref="B104" r:id="rId65" display="https://my.zakupki.prom.ua/remote/dispatcher/state_purchase_view/6464895"/>
    <hyperlink ref="B103" r:id="rId66" display="https://my.zakupki.prom.ua/remote/dispatcher/state_purchase_view/6464541"/>
    <hyperlink ref="B184" r:id="rId67" display="https://my.zakupki.prom.ua/remote/dispatcher/state_purchase_view/7817121"/>
    <hyperlink ref="B191" r:id="rId68" display="https://my.zakupki.prom.ua/remote/dispatcher/state_purchase_view/7814555"/>
    <hyperlink ref="B211" r:id="rId69" display="https://my.zakupki.prom.ua/remote/dispatcher/state_purchase_view/7814307"/>
    <hyperlink ref="B189" r:id="rId70" display="https://my.zakupki.prom.ua/remote/dispatcher/state_purchase_view/7814165"/>
    <hyperlink ref="B188" r:id="rId71" display="https://my.zakupki.prom.ua/remote/dispatcher/state_purchase_view/7814123"/>
    <hyperlink ref="B187" r:id="rId72" display="https://my.zakupki.prom.ua/remote/dispatcher/state_purchase_view/7813901"/>
    <hyperlink ref="B185" r:id="rId73" display="https://my.zakupki.prom.ua/remote/dispatcher/state_purchase_view/7813700"/>
    <hyperlink ref="B181" r:id="rId74" display="https://my.zakupki.prom.ua/remote/dispatcher/state_purchase_view/7809573"/>
    <hyperlink ref="B139" r:id="rId75" display="https://my.zakupki.prom.ua/remote/dispatcher/state_purchase_view/7808893"/>
    <hyperlink ref="B265" r:id="rId76" display="https://my.zakupki.prom.ua/remote/dispatcher/state_purchase_view/7818680"/>
    <hyperlink ref="B171" r:id="rId77" display="https://my.zakupki.prom.ua/remote/dispatcher/state_purchase_view/7818683"/>
    <hyperlink ref="B266" r:id="rId78" display="https://my.zakupki.prom.ua/remote/dispatcher/state_purchase_view/7818711"/>
    <hyperlink ref="B259" r:id="rId79" display="https://my.zakupki.prom.ua/remote/dispatcher/state_purchase_view/7822713"/>
    <hyperlink ref="B231" r:id="rId80" display="https://my.zakupki.prom.ua/remote/dispatcher/state_purchase_view/7535065"/>
    <hyperlink ref="B228" r:id="rId81" display="https://my.zakupki.prom.ua/remote/dispatcher/state_purchase_view/7518275"/>
    <hyperlink ref="B242" r:id="rId82" display="https://my.zakupki.prom.ua/remote/dispatcher/state_purchase_view/7648179"/>
    <hyperlink ref="B241" r:id="rId83" display="https://my.zakupki.prom.ua/remote/dispatcher/state_purchase_view/7647617"/>
    <hyperlink ref="B249" r:id="rId84" display="https://my.zakupki.prom.ua/remote/dispatcher/state_purchase_view/7702101"/>
    <hyperlink ref="B243" r:id="rId85" display="https://my.zakupki.prom.ua/remote/dispatcher/state_purchase_view/7648537"/>
    <hyperlink ref="B239" r:id="rId86" display="https://my.zakupki.prom.ua/remote/dispatcher/state_purchase_view/7560313"/>
    <hyperlink ref="B230" r:id="rId87" display="https://my.zakupki.prom.ua/remote/dispatcher/state_purchase_view/7543344"/>
    <hyperlink ref="B240" r:id="rId88" display="https://my.zakupki.prom.ua/remote/dispatcher/state_purchase_view/7646589"/>
    <hyperlink ref="B238" r:id="rId89" display="https://my.zakupki.prom.ua/remote/dispatcher/state_purchase_view/7560375"/>
    <hyperlink ref="B15" r:id="rId90" display="https://my.zakupki.prom.ua/remote/dispatcher/state_purchase_view/5984559"/>
    <hyperlink ref="B13" r:id="rId91" display="https://my.zakupki.prom.ua/remote/dispatcher/state_purchase_view/5984533"/>
    <hyperlink ref="B38" r:id="rId92" display="https://my.zakupki.prom.ua/remote/dispatcher/state_purchase_view/6048065"/>
    <hyperlink ref="B40" r:id="rId93" display="https://my.zakupki.prom.ua/remote/dispatcher/state_purchase_view/6047789"/>
    <hyperlink ref="B47" r:id="rId94" display="https://my.zakupki.prom.ua/remote/dispatcher/state_purchase_view/6047705"/>
    <hyperlink ref="B149" r:id="rId95" display="https://my.zakupki.prom.ua/remote/dispatcher/state_purchase_view/7433438"/>
    <hyperlink ref="B151" r:id="rId96" display="https://my.zakupki.prom.ua/remote/dispatcher/state_purchase_view/7433397"/>
    <hyperlink ref="B193" r:id="rId97" display="https://my.zakupki.prom.ua/remote/dispatcher/state_purchase_view/7433507"/>
    <hyperlink ref="B180" r:id="rId98" display="https://my.zakupki.prom.ua/remote/dispatcher/state_purchase_view/7433486"/>
    <hyperlink ref="B179" r:id="rId99" display="https://my.zakupki.prom.ua/remote/dispatcher/state_purchase_view/7433468"/>
    <hyperlink ref="B154" r:id="rId100" display="https://my.zakupki.prom.ua/remote/dispatcher/state_purchase_view/7433452"/>
    <hyperlink ref="B197" r:id="rId101" display="https://my.zakupki.prom.ua/remote/dispatcher/state_purchase_view/7433552"/>
    <hyperlink ref="B196" r:id="rId102" display="https://my.zakupki.prom.ua/remote/dispatcher/state_purchase_view/7433537"/>
    <hyperlink ref="B195" r:id="rId103" display="https://my.zakupki.prom.ua/remote/dispatcher/state_purchase_view/7433533"/>
    <hyperlink ref="B194" r:id="rId104" display="https://my.zakupki.prom.ua/remote/dispatcher/state_purchase_view/7433517"/>
    <hyperlink ref="B77" r:id="rId105" display="https://my.zakupki.prom.ua/remote/dispatcher/state_purchase_view/6284300"/>
    <hyperlink ref="B81" r:id="rId106" display="https://my.zakupki.prom.ua/remote/dispatcher/state_purchase_view/6284075"/>
    <hyperlink ref="B79" r:id="rId107" display="https://my.zakupki.prom.ua/remote/dispatcher/state_purchase_view/6284776"/>
    <hyperlink ref="B78" r:id="rId108" display="https://my.zakupki.prom.ua/remote/dispatcher/state_purchase_view/6284376"/>
    <hyperlink ref="B92" r:id="rId109" display="https://my.zakupki.prom.ua/remote/dispatcher/state_purchase_view/6357602"/>
    <hyperlink ref="B94" r:id="rId110" display="https://my.zakupki.prom.ua/remote/dispatcher/state_purchase_view/6357263"/>
    <hyperlink ref="B113" r:id="rId111" display="https://my.zakupki.prom.ua/remote/dispatcher/state_purchase_view/6502017"/>
    <hyperlink ref="B111" r:id="rId112" display="https://my.zakupki.prom.ua/remote/dispatcher/state_purchase_view/6494825"/>
    <hyperlink ref="B107" r:id="rId113" display="https://my.zakupki.prom.ua/remote/dispatcher/state_purchase_view/6475697"/>
    <hyperlink ref="B105" r:id="rId114" display="https://my.zakupki.prom.ua/remote/dispatcher/state_purchase_view/6464962"/>
    <hyperlink ref="B9" r:id="rId115" display="https://my.zakupki.prom.ua/remote/dispatcher/state_purchase_view/6661527"/>
    <hyperlink ref="B11" r:id="rId116" display="https://my.zakupki.prom.ua/remote/dispatcher/state_purchase_view/6662715"/>
    <hyperlink ref="B133" r:id="rId117" display="https://my.zakupki.prom.ua/remote/dispatcher/state_purchase_view/6615139"/>
    <hyperlink ref="B135" r:id="rId118" display="https://my.zakupki.prom.ua/remote/dispatcher/state_purchase_view/6619950"/>
    <hyperlink ref="B131" r:id="rId119" display="https://my.zakupki.prom.ua/remote/dispatcher/state_purchase_view/6615118"/>
    <hyperlink ref="B132" r:id="rId120" display="https://my.zakupki.prom.ua/remote/dispatcher/state_purchase_view/6615125"/>
    <hyperlink ref="B121" r:id="rId121" display="https://my.zakupki.prom.ua/remote/dispatcher/state_purchase_view/6581084"/>
    <hyperlink ref="B130" r:id="rId122" display="https://my.zakupki.prom.ua/remote/dispatcher/state_purchase_view/6615099"/>
    <hyperlink ref="B129" r:id="rId123" display="https://my.zakupki.prom.ua/remote/dispatcher/state_purchase_view/6580341"/>
    <hyperlink ref="B128" r:id="rId124" display="https://my.zakupki.prom.ua/remote/dispatcher/state_purchase_view/6580528"/>
    <hyperlink ref="B85" r:id="rId125" display="https://my.zakupki.prom.ua/remote/dispatcher/state_purchase_view/6357961"/>
    <hyperlink ref="B91" r:id="rId126" display="https://my.zakupki.prom.ua/remote/dispatcher/state_purchase_view/6357994"/>
    <hyperlink ref="B90" r:id="rId127" display="https://my.zakupki.prom.ua/remote/dispatcher/state_purchase_view/6357997"/>
    <hyperlink ref="B264" r:id="rId128" display="https://my.zakupki.prom.ua/remote/dispatcher/state_purchase_view/7817493"/>
    <hyperlink ref="B206" r:id="rId129" display="https://my.zakupki.prom.ua/remote/dispatcher/state_purchase_view/7817550"/>
    <hyperlink ref="B258" r:id="rId130" display="https://my.zakupki.prom.ua/remote/dispatcher/state_purchase_view/7818512"/>
    <hyperlink ref="B257" r:id="rId131" display="https://my.zakupki.prom.ua/remote/dispatcher/state_purchase_view/7818560"/>
    <hyperlink ref="B176" r:id="rId132" display="https://my.zakupki.prom.ua/remote/dispatcher/state_purchase_view/7818346"/>
    <hyperlink ref="B260" r:id="rId133" display="https://my.zakupki.prom.ua/remote/dispatcher/state_purchase_view/7818401"/>
    <hyperlink ref="B261" r:id="rId134" display="https://my.zakupki.prom.ua/remote/dispatcher/state_purchase_view/7818125"/>
    <hyperlink ref="B263" r:id="rId135" display="https://my.zakupki.prom.ua/remote/dispatcher/state_purchase_view/7817608"/>
    <hyperlink ref="B262" r:id="rId136" display="https://my.zakupki.prom.ua/remote/dispatcher/state_purchase_view/7818020"/>
    <hyperlink ref="B2" r:id="rId137" display="https://my.zakupki.prom.ua/remote/dispatcher/state_purchase_view/6096054"/>
    <hyperlink ref="B56" r:id="rId138" display="https://my.zakupki.prom.ua/remote/dispatcher/state_purchase_view/6097147"/>
    <hyperlink ref="B70" r:id="rId139" display="https://my.zakupki.prom.ua/remote/dispatcher/state_purchase_view/6222132"/>
    <hyperlink ref="B76" r:id="rId140" display="https://my.zakupki.prom.ua/remote/dispatcher/state_purchase_view/6283726"/>
    <hyperlink ref="B64" r:id="rId141" display="https://my.zakupki.prom.ua/remote/dispatcher/state_purchase_view/6187964"/>
    <hyperlink ref="B72" r:id="rId142" display="https://my.zakupki.prom.ua/remote/dispatcher/state_purchase_view/6221519"/>
    <hyperlink ref="B61" r:id="rId143" display="https://my.zakupki.prom.ua/remote/dispatcher/state_purchase_view/6164301"/>
    <hyperlink ref="B65" r:id="rId144" display="https://my.zakupki.prom.ua/remote/dispatcher/state_purchase_view/6187755"/>
    <hyperlink ref="B57" r:id="rId145" display="https://my.zakupki.prom.ua/remote/dispatcher/state_purchase_view/6164217"/>
    <hyperlink ref="B62" r:id="rId146" display="https://my.zakupki.prom.ua/remote/dispatcher/state_purchase_view/6164240"/>
    <hyperlink ref="B256" r:id="rId147" display="https://my.zakupki.prom.ua/remote/dispatcher/state_purchase_view/7793035"/>
    <hyperlink ref="B137" r:id="rId148" display="https://my.zakupki.prom.ua/remote/dispatcher/state_purchase_view/7807275"/>
    <hyperlink ref="B205" r:id="rId149" display="https://my.zakupki.prom.ua/remote/dispatcher/state_purchase_view/7807853"/>
    <hyperlink ref="B138" r:id="rId150" display="https://my.zakupki.prom.ua/remote/dispatcher/state_purchase_view/7808692"/>
    <hyperlink ref="B252" r:id="rId151" display="https://my.zakupki.prom.ua/remote/dispatcher/state_purchase_view/7792222"/>
    <hyperlink ref="B253" r:id="rId152" display="https://my.zakupki.prom.ua/remote/dispatcher/state_purchase_view/7792350"/>
    <hyperlink ref="B254" r:id="rId153" display="https://my.zakupki.prom.ua/remote/dispatcher/state_purchase_view/7792936"/>
    <hyperlink ref="B255" r:id="rId154" display="https://my.zakupki.prom.ua/remote/dispatcher/state_purchase_view/7792963"/>
    <hyperlink ref="B250" r:id="rId155" display="https://my.zakupki.prom.ua/remote/dispatcher/state_purchase_view/7715148"/>
    <hyperlink ref="B251" r:id="rId156" display="https://my.zakupki.prom.ua/remote/dispatcher/state_purchase_view/7791956"/>
    <hyperlink ref="B84" r:id="rId157" display="https://my.zakupki.prom.ua/remote/dispatcher/state_purchase_view/6357977"/>
    <hyperlink ref="B100" r:id="rId158" display="https://my.zakupki.prom.ua/remote/dispatcher/state_purchase_view/6360417"/>
    <hyperlink ref="B99" r:id="rId159" display="https://my.zakupki.prom.ua/remote/dispatcher/state_purchase_view/6360642"/>
    <hyperlink ref="B98" r:id="rId160" display="https://my.zakupki.prom.ua/remote/dispatcher/state_purchase_view/6360661"/>
    <hyperlink ref="B102" r:id="rId161" display="https://my.zakupki.prom.ua/remote/dispatcher/state_purchase_view/6441923"/>
    <hyperlink ref="B87" r:id="rId162" display="https://my.zakupki.prom.ua/remote/dispatcher/state_purchase_view/6357917"/>
    <hyperlink ref="B86" r:id="rId163" display="https://my.zakupki.prom.ua/remote/dispatcher/state_purchase_view/6357944"/>
    <hyperlink ref="B97" r:id="rId164" display="https://prozorro.gov.ua/plan/UA-P-2018-02-14-003362-c"/>
    <hyperlink ref="B3" r:id="rId165" display="https://my.zakupki.prom.ua/remote/dispatcher/state_purchase_view/5287725"/>
  </hyperlinks>
  <printOptions/>
  <pageMargins left="0.75" right="0.75" top="1" bottom="1" header="0.5" footer="0.5"/>
  <pageSetup horizontalDpi="600" verticalDpi="600" orientation="portrait" paperSize="9" r:id="rId1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Геник Наталя Антонівна</cp:lastModifiedBy>
  <dcterms:created xsi:type="dcterms:W3CDTF">2018-07-26T14:05:20Z</dcterms:created>
  <dcterms:modified xsi:type="dcterms:W3CDTF">2019-06-21T07:34:31Z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